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Default Extension="gif" ContentType="image/gif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30" yWindow="30" windowWidth="19320" windowHeight="12120" tabRatio="792"/>
  </bookViews>
  <sheets>
    <sheet name="WeekPeek" sheetId="19" r:id="rId1"/>
    <sheet name="Teams" sheetId="18" r:id="rId2"/>
    <sheet name="Week1" sheetId="1" r:id="rId3"/>
    <sheet name="Week2" sheetId="2" r:id="rId4"/>
    <sheet name="Week3" sheetId="3" r:id="rId5"/>
    <sheet name="Week4" sheetId="4" r:id="rId6"/>
    <sheet name="Week5" sheetId="5" r:id="rId7"/>
    <sheet name="Week6" sheetId="6" r:id="rId8"/>
    <sheet name="Week7" sheetId="7" r:id="rId9"/>
    <sheet name="Week8" sheetId="8" r:id="rId10"/>
    <sheet name="Week9" sheetId="9" r:id="rId11"/>
    <sheet name="Week10" sheetId="10" r:id="rId12"/>
    <sheet name="Week11" sheetId="11" r:id="rId13"/>
    <sheet name="Week12" sheetId="12" r:id="rId14"/>
    <sheet name="Week13" sheetId="13" r:id="rId15"/>
    <sheet name="Week14" sheetId="14" r:id="rId16"/>
    <sheet name="Week15" sheetId="15" r:id="rId17"/>
    <sheet name="Week16" sheetId="16" r:id="rId18"/>
    <sheet name="Week17" sheetId="17" r:id="rId19"/>
  </sheets>
  <definedNames>
    <definedName name="PointList1">Week1!$K$2:$L$33</definedName>
    <definedName name="PointList10">Week10!$K$2:$L$33</definedName>
    <definedName name="PointList11">Week11!$K$2:$L$33</definedName>
    <definedName name="PointList12">Week12!$K$2:$L$33</definedName>
    <definedName name="PointList13">Week13!$K$2:$L$33</definedName>
    <definedName name="PointList14">Week14!$K$2:$L$33</definedName>
    <definedName name="PointList15">Week15!$K$2:$L$33</definedName>
    <definedName name="PointList16">Week16!$K$2:$L$33</definedName>
    <definedName name="PointList17">Week17!$K$2:$L$33</definedName>
    <definedName name="PointList2">Week2!$K$2:$L$33</definedName>
    <definedName name="PointList3">Week3!$K$2:$L$33</definedName>
    <definedName name="PointList4">Week4!$K$2:$L$33</definedName>
    <definedName name="PointList5">Week5!$K$2:$L$33</definedName>
    <definedName name="PointList6">Week6!$K$2:$L$33</definedName>
    <definedName name="PointList7">Week7!$K$2:$L$33</definedName>
    <definedName name="PointList8">Week8!$K$2:$L$35</definedName>
    <definedName name="PointList9">Week9!$K$2:$L$33</definedName>
    <definedName name="_xlnm.Print_Area" localSheetId="1">Teams!$A$1:$AF$37</definedName>
    <definedName name="_xlnm.Print_Area" localSheetId="2">Week1!$A$1:$O$33</definedName>
    <definedName name="_xlnm.Print_Area" localSheetId="11">Week10!$A$1:$O$33</definedName>
    <definedName name="_xlnm.Print_Area" localSheetId="13">Week12!$A$1:$O$33</definedName>
    <definedName name="_xlnm.Print_Area" localSheetId="14">Week13!$A$1:$O$33</definedName>
    <definedName name="_xlnm.Print_Area" localSheetId="15">Week14!$A$1:$O$33</definedName>
    <definedName name="_xlnm.Print_Area" localSheetId="16">Week15!$A$1:$O$33</definedName>
    <definedName name="_xlnm.Print_Area" localSheetId="17">Week16!$A$1:$O$33</definedName>
    <definedName name="_xlnm.Print_Area" localSheetId="18">Week17!$A$1:$O$33</definedName>
    <definedName name="_xlnm.Print_Area" localSheetId="3">Week2!$A$1:$O$33</definedName>
    <definedName name="_xlnm.Print_Area" localSheetId="4">Week3!$A$1:$O$33</definedName>
    <definedName name="_xlnm.Print_Area" localSheetId="5">Week4!$A$1:$O$33</definedName>
    <definedName name="_xlnm.Print_Area" localSheetId="7">Week6!$A$1:$O$33</definedName>
    <definedName name="_xlnm.Print_Area" localSheetId="8">Week7!$A$1:$O$33</definedName>
    <definedName name="_xlnm.Print_Area" localSheetId="9">Week8!$A$1:$O$35</definedName>
    <definedName name="_xlnm.Print_Area" localSheetId="10">Week9!$A$1:$O$33</definedName>
    <definedName name="_xlnm.Print_Area" localSheetId="0">WeekPeek!$A$1:$R$25</definedName>
    <definedName name="SkyList">Week1!$Q$2:$Q$5</definedName>
    <definedName name="TeamArray">Teams!$B$5:$K$36</definedName>
    <definedName name="TeamList">Teams!$AJ$40:$AJ$72</definedName>
    <definedName name="Teams">Teams!#REF!</definedName>
    <definedName name="Week1">Week1!$A$2:$O$33</definedName>
    <definedName name="Week10">Week10!$A$2:$O$33</definedName>
    <definedName name="Week11">Week11!$A$2:$O$33</definedName>
    <definedName name="Week12">Week12!$A$2:$O$33</definedName>
    <definedName name="Week13">Week13!$A$2:$O$33</definedName>
    <definedName name="Week14">Week14!$A$2:$O$33</definedName>
    <definedName name="Week15">Week15!$A$2:$O$33</definedName>
    <definedName name="Week16">Week16!$A$2:$O$33</definedName>
    <definedName name="Week17">Week17!$A$2:$O$33</definedName>
    <definedName name="Week2">Week2!$A$2:$O$33</definedName>
    <definedName name="Week3">Week3!$A$2:$O$33</definedName>
    <definedName name="Week4">Week4!$A$2:$O$33</definedName>
    <definedName name="Week5">Week5!$A$2:$O$33</definedName>
    <definedName name="Week6">Week6!$A$2:$O$33</definedName>
    <definedName name="Week7">Week7!$A$2:$O$33</definedName>
    <definedName name="Week8">Week8!$A$2:$O$33</definedName>
    <definedName name="Week9">Week9!$A$2:$O$33</definedName>
    <definedName name="WeekPick">WeekPeek!$B$3</definedName>
  </definedNames>
  <calcPr calcId="125725"/>
</workbook>
</file>

<file path=xl/calcChain.xml><?xml version="1.0" encoding="utf-8"?>
<calcChain xmlns="http://schemas.openxmlformats.org/spreadsheetml/2006/main">
  <c r="K33" i="17"/>
  <c r="K32"/>
  <c r="K31"/>
  <c r="K30"/>
  <c r="K29"/>
  <c r="K28"/>
  <c r="K27"/>
  <c r="K26"/>
  <c r="K25"/>
  <c r="K24"/>
  <c r="K23"/>
  <c r="K22"/>
  <c r="K21"/>
  <c r="K20"/>
  <c r="K19"/>
  <c r="K18"/>
  <c r="M17"/>
  <c r="K17"/>
  <c r="G17"/>
  <c r="F17"/>
  <c r="D17"/>
  <c r="C17"/>
  <c r="M16"/>
  <c r="K16"/>
  <c r="G16"/>
  <c r="F16"/>
  <c r="D16"/>
  <c r="C16"/>
  <c r="M15"/>
  <c r="K15"/>
  <c r="G15"/>
  <c r="F15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G6"/>
  <c r="F6"/>
  <c r="D6"/>
  <c r="C6"/>
  <c r="M5"/>
  <c r="K5"/>
  <c r="G5"/>
  <c r="F5"/>
  <c r="D5"/>
  <c r="C5"/>
  <c r="M4"/>
  <c r="K4"/>
  <c r="G4"/>
  <c r="F4"/>
  <c r="D4"/>
  <c r="C4"/>
  <c r="M3"/>
  <c r="K3"/>
  <c r="G3"/>
  <c r="F3"/>
  <c r="D3"/>
  <c r="C3"/>
  <c r="M2"/>
  <c r="K2"/>
  <c r="G2"/>
  <c r="F2"/>
  <c r="D2"/>
  <c r="C2"/>
  <c r="K33" i="16"/>
  <c r="K32"/>
  <c r="K31"/>
  <c r="K30"/>
  <c r="K29"/>
  <c r="K28"/>
  <c r="K27"/>
  <c r="K26"/>
  <c r="K25"/>
  <c r="K24"/>
  <c r="K23"/>
  <c r="K22"/>
  <c r="K21"/>
  <c r="K20"/>
  <c r="K19"/>
  <c r="K18"/>
  <c r="M17"/>
  <c r="K17"/>
  <c r="G17"/>
  <c r="F17"/>
  <c r="D17"/>
  <c r="C17"/>
  <c r="M16"/>
  <c r="K16"/>
  <c r="G16"/>
  <c r="F16"/>
  <c r="D16"/>
  <c r="C16"/>
  <c r="M15"/>
  <c r="K15"/>
  <c r="G15"/>
  <c r="F15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G6"/>
  <c r="F6"/>
  <c r="D6"/>
  <c r="C6"/>
  <c r="M5"/>
  <c r="K5"/>
  <c r="G5"/>
  <c r="F5"/>
  <c r="D5"/>
  <c r="C5"/>
  <c r="M4"/>
  <c r="K4"/>
  <c r="G4"/>
  <c r="F4"/>
  <c r="D4"/>
  <c r="C4"/>
  <c r="M3"/>
  <c r="K3"/>
  <c r="G3"/>
  <c r="F3"/>
  <c r="D3"/>
  <c r="C3"/>
  <c r="M2"/>
  <c r="K2"/>
  <c r="G2"/>
  <c r="F2"/>
  <c r="D2"/>
  <c r="C2"/>
  <c r="K33" i="15"/>
  <c r="K32"/>
  <c r="K31"/>
  <c r="K30"/>
  <c r="K29"/>
  <c r="K28"/>
  <c r="K27"/>
  <c r="K26"/>
  <c r="K25"/>
  <c r="K24"/>
  <c r="K23"/>
  <c r="K22"/>
  <c r="K21"/>
  <c r="K20"/>
  <c r="K19"/>
  <c r="K18"/>
  <c r="M17"/>
  <c r="K17"/>
  <c r="G17"/>
  <c r="F17"/>
  <c r="D17"/>
  <c r="C17"/>
  <c r="M16"/>
  <c r="K16"/>
  <c r="G16"/>
  <c r="F16"/>
  <c r="D16"/>
  <c r="C16"/>
  <c r="M15"/>
  <c r="K15"/>
  <c r="G15"/>
  <c r="F15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G6"/>
  <c r="F6"/>
  <c r="D6"/>
  <c r="C6"/>
  <c r="M5"/>
  <c r="K5"/>
  <c r="G5"/>
  <c r="F5"/>
  <c r="D5"/>
  <c r="C5"/>
  <c r="M4"/>
  <c r="K4"/>
  <c r="G4"/>
  <c r="F4"/>
  <c r="D4"/>
  <c r="C4"/>
  <c r="M3"/>
  <c r="K3"/>
  <c r="G3"/>
  <c r="F3"/>
  <c r="D3"/>
  <c r="C3"/>
  <c r="M2"/>
  <c r="K2"/>
  <c r="G2"/>
  <c r="F2"/>
  <c r="D2"/>
  <c r="C2"/>
  <c r="K33" i="14"/>
  <c r="K32"/>
  <c r="K31"/>
  <c r="K30"/>
  <c r="K29"/>
  <c r="K28"/>
  <c r="K27"/>
  <c r="K26"/>
  <c r="K25"/>
  <c r="K24"/>
  <c r="K23"/>
  <c r="K22"/>
  <c r="K21"/>
  <c r="K20"/>
  <c r="K19"/>
  <c r="K18"/>
  <c r="M17"/>
  <c r="K17"/>
  <c r="G17"/>
  <c r="F17"/>
  <c r="D17"/>
  <c r="C17"/>
  <c r="M16"/>
  <c r="K16"/>
  <c r="G16"/>
  <c r="F16"/>
  <c r="D16"/>
  <c r="C16"/>
  <c r="M15"/>
  <c r="K15"/>
  <c r="G15"/>
  <c r="F15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G6"/>
  <c r="F6"/>
  <c r="D6"/>
  <c r="C6"/>
  <c r="M5"/>
  <c r="K5"/>
  <c r="G5"/>
  <c r="F5"/>
  <c r="D5"/>
  <c r="C5"/>
  <c r="M4"/>
  <c r="K4"/>
  <c r="G4"/>
  <c r="F4"/>
  <c r="D4"/>
  <c r="C4"/>
  <c r="M3"/>
  <c r="K3"/>
  <c r="G3"/>
  <c r="F3"/>
  <c r="D3"/>
  <c r="C3"/>
  <c r="M2"/>
  <c r="K2"/>
  <c r="G2"/>
  <c r="F2"/>
  <c r="D2"/>
  <c r="C2"/>
  <c r="K33" i="13"/>
  <c r="K32"/>
  <c r="K31"/>
  <c r="K30"/>
  <c r="K29"/>
  <c r="K28"/>
  <c r="K27"/>
  <c r="K26"/>
  <c r="K25"/>
  <c r="K24"/>
  <c r="K23"/>
  <c r="K22"/>
  <c r="K21"/>
  <c r="K20"/>
  <c r="K19"/>
  <c r="K18"/>
  <c r="M17"/>
  <c r="K17"/>
  <c r="G17"/>
  <c r="F17"/>
  <c r="D17"/>
  <c r="C17"/>
  <c r="M16"/>
  <c r="K16"/>
  <c r="G16"/>
  <c r="F16"/>
  <c r="D16"/>
  <c r="C16"/>
  <c r="M15"/>
  <c r="K15"/>
  <c r="G15"/>
  <c r="F15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G6"/>
  <c r="F6"/>
  <c r="D6"/>
  <c r="C6"/>
  <c r="M5"/>
  <c r="K5"/>
  <c r="G5"/>
  <c r="F5"/>
  <c r="D5"/>
  <c r="C5"/>
  <c r="M4"/>
  <c r="K4"/>
  <c r="G4"/>
  <c r="F4"/>
  <c r="D4"/>
  <c r="C4"/>
  <c r="M3"/>
  <c r="K3"/>
  <c r="G3"/>
  <c r="F3"/>
  <c r="D3"/>
  <c r="C3"/>
  <c r="M2"/>
  <c r="K2"/>
  <c r="G2"/>
  <c r="F2"/>
  <c r="D2"/>
  <c r="C2"/>
  <c r="K33" i="12"/>
  <c r="K32"/>
  <c r="K31"/>
  <c r="K30"/>
  <c r="K29"/>
  <c r="K28"/>
  <c r="K27"/>
  <c r="K26"/>
  <c r="K25"/>
  <c r="K24"/>
  <c r="K23"/>
  <c r="K22"/>
  <c r="K21"/>
  <c r="K20"/>
  <c r="K19"/>
  <c r="K18"/>
  <c r="M17"/>
  <c r="K17"/>
  <c r="G17"/>
  <c r="F17"/>
  <c r="D17"/>
  <c r="C17"/>
  <c r="M16"/>
  <c r="K16"/>
  <c r="G16"/>
  <c r="F16"/>
  <c r="D16"/>
  <c r="C16"/>
  <c r="M15"/>
  <c r="K15"/>
  <c r="G15"/>
  <c r="F15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G6"/>
  <c r="F6"/>
  <c r="D6"/>
  <c r="C6"/>
  <c r="M5"/>
  <c r="K5"/>
  <c r="G5"/>
  <c r="F5"/>
  <c r="D5"/>
  <c r="C5"/>
  <c r="M4"/>
  <c r="K4"/>
  <c r="G4"/>
  <c r="F4"/>
  <c r="D4"/>
  <c r="C4"/>
  <c r="M3"/>
  <c r="K3"/>
  <c r="G3"/>
  <c r="F3"/>
  <c r="D3"/>
  <c r="C3"/>
  <c r="M2"/>
  <c r="K2"/>
  <c r="G2"/>
  <c r="F2"/>
  <c r="D2"/>
  <c r="C2"/>
  <c r="K33" i="11"/>
  <c r="K32"/>
  <c r="K31"/>
  <c r="K30"/>
  <c r="K29"/>
  <c r="K28"/>
  <c r="K27"/>
  <c r="K26"/>
  <c r="K25"/>
  <c r="K24"/>
  <c r="K23"/>
  <c r="K22"/>
  <c r="K21"/>
  <c r="K20"/>
  <c r="K19"/>
  <c r="K18"/>
  <c r="M17"/>
  <c r="K17"/>
  <c r="G17"/>
  <c r="F17"/>
  <c r="D17"/>
  <c r="C17"/>
  <c r="M16"/>
  <c r="K16"/>
  <c r="G16"/>
  <c r="F16"/>
  <c r="D16"/>
  <c r="C16"/>
  <c r="M15"/>
  <c r="K15"/>
  <c r="G15"/>
  <c r="F15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G6"/>
  <c r="F6"/>
  <c r="D6"/>
  <c r="C6"/>
  <c r="M5"/>
  <c r="K5"/>
  <c r="G5"/>
  <c r="F5"/>
  <c r="D5"/>
  <c r="C5"/>
  <c r="M4"/>
  <c r="K4"/>
  <c r="G4"/>
  <c r="F4"/>
  <c r="D4"/>
  <c r="C4"/>
  <c r="M3"/>
  <c r="K3"/>
  <c r="G3"/>
  <c r="F3"/>
  <c r="D3"/>
  <c r="C3"/>
  <c r="M2"/>
  <c r="K2"/>
  <c r="G2"/>
  <c r="F2"/>
  <c r="D2"/>
  <c r="C2"/>
  <c r="K29" i="10"/>
  <c r="K28"/>
  <c r="K27"/>
  <c r="K26"/>
  <c r="K25"/>
  <c r="K24"/>
  <c r="K23"/>
  <c r="K22"/>
  <c r="K21"/>
  <c r="K20"/>
  <c r="K19"/>
  <c r="K33" s="1"/>
  <c r="G19"/>
  <c r="F19"/>
  <c r="L33" s="1"/>
  <c r="D19"/>
  <c r="C19"/>
  <c r="K18"/>
  <c r="K32" s="1"/>
  <c r="G18"/>
  <c r="F18"/>
  <c r="L32" s="1"/>
  <c r="D18"/>
  <c r="C18"/>
  <c r="K17"/>
  <c r="K31" s="1"/>
  <c r="G17"/>
  <c r="F17"/>
  <c r="L31" s="1"/>
  <c r="D17"/>
  <c r="C17"/>
  <c r="K16"/>
  <c r="K30" s="1"/>
  <c r="G16"/>
  <c r="F16"/>
  <c r="L30" s="1"/>
  <c r="D16"/>
  <c r="C16"/>
  <c r="M15"/>
  <c r="K15"/>
  <c r="G15"/>
  <c r="F15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G6"/>
  <c r="F6"/>
  <c r="D6"/>
  <c r="C6"/>
  <c r="M5"/>
  <c r="K5"/>
  <c r="G5"/>
  <c r="F5"/>
  <c r="D5"/>
  <c r="C5"/>
  <c r="M4"/>
  <c r="K4"/>
  <c r="G4"/>
  <c r="F4"/>
  <c r="D4"/>
  <c r="C4"/>
  <c r="M3"/>
  <c r="K3"/>
  <c r="G3"/>
  <c r="F3"/>
  <c r="D3"/>
  <c r="C3"/>
  <c r="M2"/>
  <c r="K2"/>
  <c r="G2"/>
  <c r="F2"/>
  <c r="D2"/>
  <c r="C2"/>
  <c r="K33" i="9"/>
  <c r="K31"/>
  <c r="K29"/>
  <c r="K27"/>
  <c r="K26"/>
  <c r="K25"/>
  <c r="K24"/>
  <c r="K23"/>
  <c r="K22"/>
  <c r="K21"/>
  <c r="K20"/>
  <c r="G20"/>
  <c r="F20"/>
  <c r="L33" s="1"/>
  <c r="D20"/>
  <c r="C20"/>
  <c r="K19"/>
  <c r="K32" s="1"/>
  <c r="G19"/>
  <c r="F19"/>
  <c r="L32" s="1"/>
  <c r="D19"/>
  <c r="C19"/>
  <c r="K18"/>
  <c r="G18"/>
  <c r="F18"/>
  <c r="L31" s="1"/>
  <c r="D18"/>
  <c r="C18"/>
  <c r="K17"/>
  <c r="K30" s="1"/>
  <c r="G17"/>
  <c r="F17"/>
  <c r="L30" s="1"/>
  <c r="D17"/>
  <c r="C17"/>
  <c r="K16"/>
  <c r="G16"/>
  <c r="F16"/>
  <c r="L29" s="1"/>
  <c r="D16"/>
  <c r="C16"/>
  <c r="K15"/>
  <c r="K28" s="1"/>
  <c r="G15"/>
  <c r="F15"/>
  <c r="L28" s="1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G6"/>
  <c r="F6"/>
  <c r="D6"/>
  <c r="C6"/>
  <c r="M5"/>
  <c r="K5"/>
  <c r="G5"/>
  <c r="F5"/>
  <c r="D5"/>
  <c r="C5"/>
  <c r="M4"/>
  <c r="K4"/>
  <c r="G4"/>
  <c r="F4"/>
  <c r="D4"/>
  <c r="C4"/>
  <c r="M3"/>
  <c r="K3"/>
  <c r="G3"/>
  <c r="F3"/>
  <c r="D3"/>
  <c r="C3"/>
  <c r="M2"/>
  <c r="K2"/>
  <c r="G2"/>
  <c r="F2"/>
  <c r="D2"/>
  <c r="C2"/>
  <c r="K31" i="8"/>
  <c r="K29"/>
  <c r="K28"/>
  <c r="K27"/>
  <c r="K26"/>
  <c r="K25"/>
  <c r="K24"/>
  <c r="K23"/>
  <c r="K22"/>
  <c r="K21"/>
  <c r="K20"/>
  <c r="K35" s="1"/>
  <c r="G20"/>
  <c r="F20"/>
  <c r="L35" s="1"/>
  <c r="D20"/>
  <c r="C20"/>
  <c r="K19"/>
  <c r="K34" s="1"/>
  <c r="G19"/>
  <c r="F19"/>
  <c r="L34" s="1"/>
  <c r="D19"/>
  <c r="C19"/>
  <c r="K18"/>
  <c r="K33" s="1"/>
  <c r="G18"/>
  <c r="F18"/>
  <c r="L33" s="1"/>
  <c r="D18"/>
  <c r="C18"/>
  <c r="K17"/>
  <c r="K32" s="1"/>
  <c r="G17"/>
  <c r="F17"/>
  <c r="L32" s="1"/>
  <c r="D17"/>
  <c r="C17"/>
  <c r="K16"/>
  <c r="G16"/>
  <c r="F16"/>
  <c r="L31" s="1"/>
  <c r="D16"/>
  <c r="C16"/>
  <c r="K15"/>
  <c r="K30" s="1"/>
  <c r="G15"/>
  <c r="F15"/>
  <c r="L30" s="1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G6"/>
  <c r="F6"/>
  <c r="D6"/>
  <c r="C6"/>
  <c r="M5"/>
  <c r="K5"/>
  <c r="G5"/>
  <c r="F5"/>
  <c r="D5"/>
  <c r="C5"/>
  <c r="M4"/>
  <c r="K4"/>
  <c r="G4"/>
  <c r="F4"/>
  <c r="D4"/>
  <c r="C4"/>
  <c r="M3"/>
  <c r="K3"/>
  <c r="G3"/>
  <c r="F3"/>
  <c r="D3"/>
  <c r="C3"/>
  <c r="M2"/>
  <c r="K2"/>
  <c r="G2"/>
  <c r="F2"/>
  <c r="D2"/>
  <c r="C2"/>
  <c r="K29" i="7"/>
  <c r="K28"/>
  <c r="K27"/>
  <c r="K26"/>
  <c r="K25"/>
  <c r="K24"/>
  <c r="K23"/>
  <c r="K22"/>
  <c r="K21"/>
  <c r="K20"/>
  <c r="K19"/>
  <c r="K33" s="1"/>
  <c r="G19"/>
  <c r="F19"/>
  <c r="L33" s="1"/>
  <c r="D19"/>
  <c r="C19"/>
  <c r="K18"/>
  <c r="K32" s="1"/>
  <c r="G18"/>
  <c r="F18"/>
  <c r="L32" s="1"/>
  <c r="D18"/>
  <c r="C18"/>
  <c r="K17"/>
  <c r="K31" s="1"/>
  <c r="G17"/>
  <c r="F17"/>
  <c r="L31" s="1"/>
  <c r="D17"/>
  <c r="C17"/>
  <c r="K16"/>
  <c r="K30" s="1"/>
  <c r="G16"/>
  <c r="F16"/>
  <c r="L30" s="1"/>
  <c r="D16"/>
  <c r="C16"/>
  <c r="M15"/>
  <c r="K15"/>
  <c r="G15"/>
  <c r="F15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G6"/>
  <c r="F6"/>
  <c r="D6"/>
  <c r="C6"/>
  <c r="M5"/>
  <c r="K5"/>
  <c r="G5"/>
  <c r="F5"/>
  <c r="D5"/>
  <c r="C5"/>
  <c r="M4"/>
  <c r="K4"/>
  <c r="G4"/>
  <c r="F4"/>
  <c r="D4"/>
  <c r="C4"/>
  <c r="M3"/>
  <c r="K3"/>
  <c r="G3"/>
  <c r="F3"/>
  <c r="D3"/>
  <c r="C3"/>
  <c r="M2"/>
  <c r="K2"/>
  <c r="G2"/>
  <c r="F2"/>
  <c r="D2"/>
  <c r="C2"/>
  <c r="K29" i="6"/>
  <c r="K28"/>
  <c r="K27"/>
  <c r="K26"/>
  <c r="K25"/>
  <c r="K24"/>
  <c r="K23"/>
  <c r="K22"/>
  <c r="K21"/>
  <c r="K20"/>
  <c r="K19"/>
  <c r="K33" s="1"/>
  <c r="G19"/>
  <c r="F19"/>
  <c r="L33" s="1"/>
  <c r="D19"/>
  <c r="C19"/>
  <c r="K18"/>
  <c r="K32" s="1"/>
  <c r="G18"/>
  <c r="F18"/>
  <c r="L32" s="1"/>
  <c r="D18"/>
  <c r="C18"/>
  <c r="K17"/>
  <c r="K31" s="1"/>
  <c r="G17"/>
  <c r="F17"/>
  <c r="L31" s="1"/>
  <c r="D17"/>
  <c r="C17"/>
  <c r="K16"/>
  <c r="K30" s="1"/>
  <c r="G16"/>
  <c r="F16"/>
  <c r="L30" s="1"/>
  <c r="D16"/>
  <c r="C16"/>
  <c r="M15"/>
  <c r="K15"/>
  <c r="G15"/>
  <c r="F15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G6"/>
  <c r="F6"/>
  <c r="D6"/>
  <c r="C6"/>
  <c r="M5"/>
  <c r="K5"/>
  <c r="G5"/>
  <c r="F5"/>
  <c r="D5"/>
  <c r="C5"/>
  <c r="M4"/>
  <c r="K4"/>
  <c r="G4"/>
  <c r="F4"/>
  <c r="D4"/>
  <c r="C4"/>
  <c r="M3"/>
  <c r="K3"/>
  <c r="G3"/>
  <c r="F3"/>
  <c r="D3"/>
  <c r="C3"/>
  <c r="M2"/>
  <c r="K2"/>
  <c r="G2"/>
  <c r="F2"/>
  <c r="D2"/>
  <c r="C2"/>
  <c r="K33" i="5"/>
  <c r="K30"/>
  <c r="K29"/>
  <c r="K28"/>
  <c r="K27"/>
  <c r="K26"/>
  <c r="K25"/>
  <c r="K24"/>
  <c r="K23"/>
  <c r="K22"/>
  <c r="K21"/>
  <c r="K20"/>
  <c r="K19"/>
  <c r="G19"/>
  <c r="F19"/>
  <c r="L33" s="1"/>
  <c r="D19"/>
  <c r="C19"/>
  <c r="G18"/>
  <c r="F18"/>
  <c r="L32" s="1"/>
  <c r="D18"/>
  <c r="C18"/>
  <c r="K17"/>
  <c r="K31" s="1"/>
  <c r="G17"/>
  <c r="F17"/>
  <c r="L31" s="1"/>
  <c r="D17"/>
  <c r="C17"/>
  <c r="K16"/>
  <c r="G16"/>
  <c r="F16"/>
  <c r="L30" s="1"/>
  <c r="D16"/>
  <c r="C16"/>
  <c r="M15"/>
  <c r="K15"/>
  <c r="G15"/>
  <c r="F15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G6"/>
  <c r="F6"/>
  <c r="D6"/>
  <c r="C6"/>
  <c r="M5"/>
  <c r="K5"/>
  <c r="G5"/>
  <c r="F5"/>
  <c r="D5"/>
  <c r="C5"/>
  <c r="M4"/>
  <c r="K4"/>
  <c r="K18" s="1"/>
  <c r="G4"/>
  <c r="F4"/>
  <c r="D4"/>
  <c r="C4"/>
  <c r="M3"/>
  <c r="K3"/>
  <c r="G3"/>
  <c r="F3"/>
  <c r="D3"/>
  <c r="C3"/>
  <c r="M2"/>
  <c r="K2"/>
  <c r="G2"/>
  <c r="F2"/>
  <c r="D2"/>
  <c r="C2"/>
  <c r="K33" i="4"/>
  <c r="K31"/>
  <c r="K29"/>
  <c r="K28"/>
  <c r="K27"/>
  <c r="K26"/>
  <c r="K25"/>
  <c r="K24"/>
  <c r="K23"/>
  <c r="K22"/>
  <c r="K21"/>
  <c r="K19"/>
  <c r="G19"/>
  <c r="F19"/>
  <c r="L33" s="1"/>
  <c r="D19"/>
  <c r="C19"/>
  <c r="K18"/>
  <c r="K32" s="1"/>
  <c r="G18"/>
  <c r="F18"/>
  <c r="L32" s="1"/>
  <c r="D18"/>
  <c r="C18"/>
  <c r="K17"/>
  <c r="G17"/>
  <c r="F17"/>
  <c r="L31" s="1"/>
  <c r="D17"/>
  <c r="C17"/>
  <c r="K16"/>
  <c r="K30" s="1"/>
  <c r="G16"/>
  <c r="F16"/>
  <c r="L30" s="1"/>
  <c r="D16"/>
  <c r="C16"/>
  <c r="M15"/>
  <c r="K15"/>
  <c r="G15"/>
  <c r="F15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K20" s="1"/>
  <c r="G6"/>
  <c r="F6"/>
  <c r="D6"/>
  <c r="C6"/>
  <c r="M5"/>
  <c r="K5"/>
  <c r="G5"/>
  <c r="F5"/>
  <c r="D5"/>
  <c r="C5"/>
  <c r="M4"/>
  <c r="K4"/>
  <c r="G4"/>
  <c r="F4"/>
  <c r="D4"/>
  <c r="C4"/>
  <c r="M3"/>
  <c r="K3"/>
  <c r="G3"/>
  <c r="F3"/>
  <c r="D3"/>
  <c r="C3"/>
  <c r="M2"/>
  <c r="K2"/>
  <c r="G2"/>
  <c r="F2"/>
  <c r="D2"/>
  <c r="C2"/>
  <c r="K33" i="3"/>
  <c r="K32"/>
  <c r="K31"/>
  <c r="K30"/>
  <c r="K29"/>
  <c r="K28"/>
  <c r="K27"/>
  <c r="K26"/>
  <c r="K25"/>
  <c r="K24"/>
  <c r="K23"/>
  <c r="K22"/>
  <c r="K21"/>
  <c r="K20"/>
  <c r="K18"/>
  <c r="M17"/>
  <c r="K17"/>
  <c r="G17"/>
  <c r="F17"/>
  <c r="D17"/>
  <c r="C17"/>
  <c r="M16"/>
  <c r="K16"/>
  <c r="G16"/>
  <c r="F16"/>
  <c r="D16"/>
  <c r="C16"/>
  <c r="M15"/>
  <c r="K15"/>
  <c r="G15"/>
  <c r="F15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G6"/>
  <c r="F6"/>
  <c r="D6"/>
  <c r="C6"/>
  <c r="M5"/>
  <c r="K5"/>
  <c r="G5"/>
  <c r="F5"/>
  <c r="D5"/>
  <c r="C5"/>
  <c r="M4"/>
  <c r="K4"/>
  <c r="G4"/>
  <c r="F4"/>
  <c r="D4"/>
  <c r="C4"/>
  <c r="M3"/>
  <c r="K3"/>
  <c r="K19" s="1"/>
  <c r="G3"/>
  <c r="F3"/>
  <c r="D3"/>
  <c r="C3"/>
  <c r="M2"/>
  <c r="K2"/>
  <c r="G2"/>
  <c r="F2"/>
  <c r="D2"/>
  <c r="C2"/>
  <c r="K33" i="2"/>
  <c r="K32"/>
  <c r="K31"/>
  <c r="K30"/>
  <c r="K29"/>
  <c r="K28"/>
  <c r="K27"/>
  <c r="K26"/>
  <c r="K25"/>
  <c r="K24"/>
  <c r="K23"/>
  <c r="K22"/>
  <c r="K21"/>
  <c r="K20"/>
  <c r="K19"/>
  <c r="M17"/>
  <c r="K17"/>
  <c r="G17"/>
  <c r="F17"/>
  <c r="D17"/>
  <c r="C17"/>
  <c r="M16"/>
  <c r="K16"/>
  <c r="G16"/>
  <c r="F16"/>
  <c r="D16"/>
  <c r="C16"/>
  <c r="M15"/>
  <c r="K15"/>
  <c r="G15"/>
  <c r="F15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G6"/>
  <c r="F6"/>
  <c r="D6"/>
  <c r="C6"/>
  <c r="M5"/>
  <c r="K5"/>
  <c r="G5"/>
  <c r="F5"/>
  <c r="D5"/>
  <c r="C5"/>
  <c r="M4"/>
  <c r="K4"/>
  <c r="G4"/>
  <c r="F4"/>
  <c r="D4"/>
  <c r="C4"/>
  <c r="M3"/>
  <c r="K3"/>
  <c r="G3"/>
  <c r="F3"/>
  <c r="D3"/>
  <c r="C3"/>
  <c r="M2"/>
  <c r="K2"/>
  <c r="K18" s="1"/>
  <c r="G2"/>
  <c r="F2"/>
  <c r="D2"/>
  <c r="C2"/>
  <c r="K33" i="1"/>
  <c r="K32"/>
  <c r="K31"/>
  <c r="M36" i="18" s="1"/>
  <c r="K30" i="1"/>
  <c r="K29"/>
  <c r="K28"/>
  <c r="K27"/>
  <c r="K26"/>
  <c r="K25"/>
  <c r="K24"/>
  <c r="K23"/>
  <c r="K22"/>
  <c r="K21"/>
  <c r="K20"/>
  <c r="K19"/>
  <c r="K18"/>
  <c r="M17"/>
  <c r="K17"/>
  <c r="G17"/>
  <c r="F17"/>
  <c r="D17"/>
  <c r="C17"/>
  <c r="M16"/>
  <c r="K16"/>
  <c r="G16"/>
  <c r="F16"/>
  <c r="D16"/>
  <c r="C16"/>
  <c r="M15"/>
  <c r="K15"/>
  <c r="G15"/>
  <c r="F15"/>
  <c r="D15"/>
  <c r="C15"/>
  <c r="M14"/>
  <c r="K14"/>
  <c r="G14"/>
  <c r="F14"/>
  <c r="D14"/>
  <c r="C14"/>
  <c r="M13"/>
  <c r="K13"/>
  <c r="G13"/>
  <c r="F13"/>
  <c r="D13"/>
  <c r="C13"/>
  <c r="M12"/>
  <c r="K12"/>
  <c r="G12"/>
  <c r="F12"/>
  <c r="D12"/>
  <c r="C12"/>
  <c r="M11"/>
  <c r="K11"/>
  <c r="G11"/>
  <c r="F11"/>
  <c r="D11"/>
  <c r="C11"/>
  <c r="M10"/>
  <c r="K10"/>
  <c r="G10"/>
  <c r="F10"/>
  <c r="D10"/>
  <c r="C10"/>
  <c r="M9"/>
  <c r="K9"/>
  <c r="G9"/>
  <c r="F9"/>
  <c r="D9"/>
  <c r="C9"/>
  <c r="M8"/>
  <c r="K8"/>
  <c r="G8"/>
  <c r="F8"/>
  <c r="D8"/>
  <c r="C8"/>
  <c r="M7"/>
  <c r="K7"/>
  <c r="G7"/>
  <c r="F7"/>
  <c r="D7"/>
  <c r="C7"/>
  <c r="M6"/>
  <c r="K6"/>
  <c r="G6"/>
  <c r="F6"/>
  <c r="D6"/>
  <c r="C6"/>
  <c r="M5"/>
  <c r="K5"/>
  <c r="G5"/>
  <c r="F5"/>
  <c r="D5"/>
  <c r="C5"/>
  <c r="M4"/>
  <c r="K4"/>
  <c r="G4"/>
  <c r="F4"/>
  <c r="D4"/>
  <c r="C4"/>
  <c r="M3"/>
  <c r="K3"/>
  <c r="G3"/>
  <c r="F3"/>
  <c r="D3"/>
  <c r="C3"/>
  <c r="M2"/>
  <c r="K2"/>
  <c r="G2"/>
  <c r="F2"/>
  <c r="D2"/>
  <c r="C2"/>
  <c r="AC36" i="18"/>
  <c r="AB36"/>
  <c r="AA36"/>
  <c r="Z36"/>
  <c r="Y36"/>
  <c r="X36"/>
  <c r="W36"/>
  <c r="AC35"/>
  <c r="AB35"/>
  <c r="AA35"/>
  <c r="Z35"/>
  <c r="Y35"/>
  <c r="X35"/>
  <c r="W35"/>
  <c r="AC34"/>
  <c r="AB34"/>
  <c r="AA34"/>
  <c r="Z34"/>
  <c r="Y34"/>
  <c r="X34"/>
  <c r="W34"/>
  <c r="AC33"/>
  <c r="AB33"/>
  <c r="AA33"/>
  <c r="Z33"/>
  <c r="Y33"/>
  <c r="X33"/>
  <c r="W33"/>
  <c r="N33"/>
  <c r="AC32"/>
  <c r="AB32"/>
  <c r="AA32"/>
  <c r="Z32"/>
  <c r="Y32"/>
  <c r="X32"/>
  <c r="W32"/>
  <c r="AC31"/>
  <c r="AB31"/>
  <c r="AA31"/>
  <c r="Z31"/>
  <c r="Y31"/>
  <c r="X31"/>
  <c r="W31"/>
  <c r="N31"/>
  <c r="M31"/>
  <c r="AC30"/>
  <c r="AB30"/>
  <c r="AA30"/>
  <c r="Z30"/>
  <c r="Y30"/>
  <c r="X30"/>
  <c r="W30"/>
  <c r="AC29"/>
  <c r="AB29"/>
  <c r="AA29"/>
  <c r="Z29"/>
  <c r="Y29"/>
  <c r="X29"/>
  <c r="W29"/>
  <c r="O29"/>
  <c r="N29"/>
  <c r="AC28"/>
  <c r="AB28"/>
  <c r="AA28"/>
  <c r="Z28"/>
  <c r="Y28"/>
  <c r="X28"/>
  <c r="W28"/>
  <c r="AC27"/>
  <c r="AB27"/>
  <c r="AA27"/>
  <c r="Z27"/>
  <c r="Y27"/>
  <c r="X27"/>
  <c r="W27"/>
  <c r="O27"/>
  <c r="N27"/>
  <c r="AC26"/>
  <c r="AB26"/>
  <c r="AA26"/>
  <c r="Z26"/>
  <c r="Y26"/>
  <c r="X26"/>
  <c r="W26"/>
  <c r="AC25"/>
  <c r="AB25"/>
  <c r="AA25"/>
  <c r="Z25"/>
  <c r="Y25"/>
  <c r="X25"/>
  <c r="W25"/>
  <c r="N25"/>
  <c r="M25"/>
  <c r="AC24"/>
  <c r="AB24"/>
  <c r="AA24"/>
  <c r="Z24"/>
  <c r="Y24"/>
  <c r="X24"/>
  <c r="W24"/>
  <c r="M24"/>
  <c r="AC23"/>
  <c r="AB23"/>
  <c r="AA23"/>
  <c r="Z23"/>
  <c r="Y23"/>
  <c r="X23"/>
  <c r="W23"/>
  <c r="N23"/>
  <c r="AC22"/>
  <c r="AB22"/>
  <c r="AA22"/>
  <c r="Z22"/>
  <c r="Y22"/>
  <c r="X22"/>
  <c r="W22"/>
  <c r="AC21"/>
  <c r="AB21"/>
  <c r="AA21"/>
  <c r="Z21"/>
  <c r="Y21"/>
  <c r="X21"/>
  <c r="W21"/>
  <c r="N21"/>
  <c r="M21"/>
  <c r="AC20"/>
  <c r="AB20"/>
  <c r="AA20"/>
  <c r="Z20"/>
  <c r="Y20"/>
  <c r="X20"/>
  <c r="W20"/>
  <c r="M20"/>
  <c r="AC19"/>
  <c r="AB19"/>
  <c r="AA19"/>
  <c r="Z19"/>
  <c r="Y19"/>
  <c r="X19"/>
  <c r="W19"/>
  <c r="N19"/>
  <c r="AC18"/>
  <c r="AB18"/>
  <c r="AA18"/>
  <c r="Z18"/>
  <c r="Y18"/>
  <c r="X18"/>
  <c r="W18"/>
  <c r="AC17"/>
  <c r="AB17"/>
  <c r="AA17"/>
  <c r="Z17"/>
  <c r="Y17"/>
  <c r="X17"/>
  <c r="W17"/>
  <c r="N17"/>
  <c r="M17"/>
  <c r="AC16"/>
  <c r="AB16"/>
  <c r="AA16"/>
  <c r="Z16"/>
  <c r="Y16"/>
  <c r="X16"/>
  <c r="W16"/>
  <c r="M16"/>
  <c r="AC15"/>
  <c r="AB15"/>
  <c r="AA15"/>
  <c r="Z15"/>
  <c r="Y15"/>
  <c r="X15"/>
  <c r="W15"/>
  <c r="N15"/>
  <c r="AC14"/>
  <c r="AB14"/>
  <c r="AA14"/>
  <c r="Z14"/>
  <c r="Y14"/>
  <c r="X14"/>
  <c r="W14"/>
  <c r="O14"/>
  <c r="N14"/>
  <c r="AC13"/>
  <c r="AB13"/>
  <c r="AA13"/>
  <c r="Z13"/>
  <c r="Y13"/>
  <c r="X13"/>
  <c r="W13"/>
  <c r="N13"/>
  <c r="M13"/>
  <c r="AC12"/>
  <c r="AB12"/>
  <c r="AA12"/>
  <c r="Z12"/>
  <c r="Y12"/>
  <c r="X12"/>
  <c r="W12"/>
  <c r="M12"/>
  <c r="AC11"/>
  <c r="AB11"/>
  <c r="AA11"/>
  <c r="Z11"/>
  <c r="Y11"/>
  <c r="X11"/>
  <c r="W11"/>
  <c r="N11"/>
  <c r="AC10"/>
  <c r="AB10"/>
  <c r="AA10"/>
  <c r="Z10"/>
  <c r="Y10"/>
  <c r="X10"/>
  <c r="W10"/>
  <c r="AC9"/>
  <c r="AB9"/>
  <c r="AA9"/>
  <c r="Z9"/>
  <c r="Y9"/>
  <c r="X9"/>
  <c r="W9"/>
  <c r="N9"/>
  <c r="M9"/>
  <c r="AC8"/>
  <c r="AB8"/>
  <c r="AA8"/>
  <c r="Z8"/>
  <c r="Y8"/>
  <c r="X8"/>
  <c r="W8"/>
  <c r="M8"/>
  <c r="AC7"/>
  <c r="AB7"/>
  <c r="AA7"/>
  <c r="Z7"/>
  <c r="Y7"/>
  <c r="X7"/>
  <c r="W7"/>
  <c r="N7"/>
  <c r="AC6"/>
  <c r="AB6"/>
  <c r="AA6"/>
  <c r="Z6"/>
  <c r="Y6"/>
  <c r="X6"/>
  <c r="W6"/>
  <c r="U6"/>
  <c r="N6"/>
  <c r="AC5"/>
  <c r="AB5"/>
  <c r="AA5"/>
  <c r="Z5"/>
  <c r="Y5"/>
  <c r="X5"/>
  <c r="W5"/>
  <c r="R5"/>
  <c r="N5"/>
  <c r="T5" i="19"/>
  <c r="K24"/>
  <c r="C24"/>
  <c r="F23"/>
  <c r="G22"/>
  <c r="J21"/>
  <c r="C20"/>
  <c r="F19"/>
  <c r="G18"/>
  <c r="O16"/>
  <c r="J15"/>
  <c r="J24"/>
  <c r="Q23"/>
  <c r="G23"/>
  <c r="D22"/>
  <c r="I21"/>
  <c r="J20"/>
  <c r="Q19"/>
  <c r="G19"/>
  <c r="H18"/>
  <c r="I17"/>
  <c r="J16"/>
  <c r="Q15"/>
  <c r="G15"/>
  <c r="H14"/>
  <c r="I13"/>
  <c r="J12"/>
  <c r="Q11"/>
  <c r="H10"/>
  <c r="O9"/>
  <c r="E9"/>
  <c r="Q7"/>
  <c r="G7"/>
  <c r="H6"/>
  <c r="E24"/>
  <c r="K22"/>
  <c r="K20"/>
  <c r="D19"/>
  <c r="E18"/>
  <c r="M16"/>
  <c r="D15"/>
  <c r="E14"/>
  <c r="K12"/>
  <c r="F11"/>
  <c r="O8"/>
  <c r="J7"/>
  <c r="E6"/>
  <c r="I12"/>
  <c r="O10"/>
  <c r="J9"/>
  <c r="G6"/>
  <c r="H7"/>
  <c r="L16"/>
  <c r="L20"/>
  <c r="M18"/>
  <c r="M9"/>
  <c r="M6"/>
  <c r="Q24"/>
  <c r="G24"/>
  <c r="J23"/>
  <c r="Q22"/>
  <c r="C22"/>
  <c r="F21"/>
  <c r="I20"/>
  <c r="J19"/>
  <c r="Q18"/>
  <c r="C18"/>
  <c r="D17"/>
  <c r="K16"/>
  <c r="C16"/>
  <c r="F15"/>
  <c r="K14"/>
  <c r="C14"/>
  <c r="H24"/>
  <c r="D24"/>
  <c r="O23"/>
  <c r="I23"/>
  <c r="E23"/>
  <c r="J22"/>
  <c r="F22"/>
  <c r="Q21"/>
  <c r="K21"/>
  <c r="G21"/>
  <c r="C21"/>
  <c r="H20"/>
  <c r="D20"/>
  <c r="O19"/>
  <c r="I19"/>
  <c r="E19"/>
  <c r="J18"/>
  <c r="F18"/>
  <c r="Q17"/>
  <c r="K17"/>
  <c r="G17"/>
  <c r="C17"/>
  <c r="H16"/>
  <c r="D16"/>
  <c r="O15"/>
  <c r="I15"/>
  <c r="E15"/>
  <c r="J14"/>
  <c r="F14"/>
  <c r="Q13"/>
  <c r="K13"/>
  <c r="G13"/>
  <c r="C13"/>
  <c r="H12"/>
  <c r="D12"/>
  <c r="O11"/>
  <c r="I11"/>
  <c r="E11"/>
  <c r="J10"/>
  <c r="F10"/>
  <c r="Q9"/>
  <c r="K9"/>
  <c r="G9"/>
  <c r="C9"/>
  <c r="H8"/>
  <c r="D8"/>
  <c r="O7"/>
  <c r="I7"/>
  <c r="E7"/>
  <c r="J6"/>
  <c r="F6"/>
  <c r="O24"/>
  <c r="I24"/>
  <c r="H23"/>
  <c r="O22"/>
  <c r="I22"/>
  <c r="H21"/>
  <c r="O20"/>
  <c r="G20"/>
  <c r="H19"/>
  <c r="O18"/>
  <c r="I18"/>
  <c r="H17"/>
  <c r="Q16"/>
  <c r="I16"/>
  <c r="H15"/>
  <c r="O14"/>
  <c r="I14"/>
  <c r="H13"/>
  <c r="O12"/>
  <c r="G12"/>
  <c r="J11"/>
  <c r="Q10"/>
  <c r="E10"/>
  <c r="D9"/>
  <c r="K8"/>
  <c r="C8"/>
  <c r="F7"/>
  <c r="I6"/>
  <c r="J13"/>
  <c r="M12"/>
  <c r="E12"/>
  <c r="D11"/>
  <c r="K10"/>
  <c r="C10"/>
  <c r="F9"/>
  <c r="E8"/>
  <c r="O6"/>
  <c r="Q12"/>
  <c r="I8"/>
  <c r="K6"/>
  <c r="L24"/>
  <c r="L14"/>
  <c r="M21"/>
  <c r="M20"/>
  <c r="L18"/>
  <c r="L17"/>
  <c r="L13"/>
  <c r="L11"/>
  <c r="L10"/>
  <c r="L6"/>
  <c r="Q20"/>
  <c r="J17"/>
  <c r="G16"/>
  <c r="Q14"/>
  <c r="G14"/>
  <c r="F24"/>
  <c r="K23"/>
  <c r="L23" s="1"/>
  <c r="C23"/>
  <c r="H22"/>
  <c r="L22" s="1"/>
  <c r="O21"/>
  <c r="E21"/>
  <c r="F20"/>
  <c r="K19"/>
  <c r="C19"/>
  <c r="D18"/>
  <c r="O17"/>
  <c r="E17"/>
  <c r="F16"/>
  <c r="K15"/>
  <c r="C15"/>
  <c r="D14"/>
  <c r="O13"/>
  <c r="E13"/>
  <c r="F12"/>
  <c r="K11"/>
  <c r="G11"/>
  <c r="C11"/>
  <c r="D10"/>
  <c r="I9"/>
  <c r="J8"/>
  <c r="F8"/>
  <c r="K7"/>
  <c r="C7"/>
  <c r="D6"/>
  <c r="M24"/>
  <c r="D23"/>
  <c r="E22"/>
  <c r="D21"/>
  <c r="E20"/>
  <c r="K18"/>
  <c r="F17"/>
  <c r="E16"/>
  <c r="M14"/>
  <c r="D13"/>
  <c r="C12"/>
  <c r="I10"/>
  <c r="H9"/>
  <c r="G8"/>
  <c r="Q6"/>
  <c r="F13"/>
  <c r="H11"/>
  <c r="G10"/>
  <c r="M8"/>
  <c r="D7"/>
  <c r="Q8"/>
  <c r="C6"/>
  <c r="M22"/>
  <c r="L19"/>
  <c r="L15"/>
  <c r="M10"/>
  <c r="L7"/>
  <c r="M5" i="18" l="1"/>
  <c r="M6"/>
  <c r="M7"/>
  <c r="M10"/>
  <c r="M11"/>
  <c r="M14"/>
  <c r="M15"/>
  <c r="M18"/>
  <c r="M19"/>
  <c r="M22"/>
  <c r="M23"/>
  <c r="M26"/>
  <c r="M27"/>
  <c r="M28"/>
  <c r="M29"/>
  <c r="M32"/>
  <c r="M33"/>
  <c r="M35"/>
  <c r="M34"/>
  <c r="P29"/>
  <c r="P27"/>
  <c r="P14"/>
  <c r="R35"/>
  <c r="R34"/>
  <c r="R31"/>
  <c r="R30"/>
  <c r="R28"/>
  <c r="R25"/>
  <c r="R21"/>
  <c r="R20"/>
  <c r="R19"/>
  <c r="R18"/>
  <c r="R17"/>
  <c r="R12"/>
  <c r="R36"/>
  <c r="R32"/>
  <c r="R29"/>
  <c r="R27"/>
  <c r="R24"/>
  <c r="R23"/>
  <c r="R22"/>
  <c r="R16"/>
  <c r="R15"/>
  <c r="R9"/>
  <c r="R8"/>
  <c r="R7"/>
  <c r="R13"/>
  <c r="R11"/>
  <c r="R10"/>
  <c r="S29"/>
  <c r="S27"/>
  <c r="S16"/>
  <c r="S14"/>
  <c r="S25"/>
  <c r="S7"/>
  <c r="T25"/>
  <c r="T24"/>
  <c r="T15"/>
  <c r="T29"/>
  <c r="T27"/>
  <c r="T17"/>
  <c r="T14"/>
  <c r="T13"/>
  <c r="T6"/>
  <c r="U33"/>
  <c r="U32"/>
  <c r="U29"/>
  <c r="U27"/>
  <c r="U22"/>
  <c r="U17"/>
  <c r="U14"/>
  <c r="U35"/>
  <c r="U34"/>
  <c r="U31"/>
  <c r="U30"/>
  <c r="U28"/>
  <c r="U26"/>
  <c r="U25"/>
  <c r="U24"/>
  <c r="U21"/>
  <c r="U20"/>
  <c r="U19"/>
  <c r="U18"/>
  <c r="U16"/>
  <c r="U15"/>
  <c r="U12"/>
  <c r="U10"/>
  <c r="U7"/>
  <c r="U5"/>
  <c r="U13"/>
  <c r="U9"/>
  <c r="U8"/>
  <c r="V36"/>
  <c r="V35"/>
  <c r="V34"/>
  <c r="V31"/>
  <c r="V30"/>
  <c r="V28"/>
  <c r="V26"/>
  <c r="V25"/>
  <c r="V24"/>
  <c r="V23"/>
  <c r="V21"/>
  <c r="V20"/>
  <c r="V18"/>
  <c r="V16"/>
  <c r="V15"/>
  <c r="V10"/>
  <c r="V7"/>
  <c r="V33"/>
  <c r="V29"/>
  <c r="V27"/>
  <c r="V22"/>
  <c r="V17"/>
  <c r="V14"/>
  <c r="V13"/>
  <c r="V11"/>
  <c r="V9"/>
  <c r="V8"/>
  <c r="V6"/>
  <c r="V12"/>
  <c r="V5"/>
  <c r="R6"/>
  <c r="M30"/>
  <c r="N35"/>
  <c r="R33"/>
  <c r="R26"/>
  <c r="U23"/>
  <c r="U36"/>
  <c r="U11"/>
  <c r="V19"/>
  <c r="V32"/>
  <c r="R14"/>
  <c r="S21"/>
  <c r="T36"/>
  <c r="T35"/>
  <c r="T32"/>
  <c r="T31"/>
  <c r="T28"/>
  <c r="T22"/>
  <c r="T21"/>
  <c r="T19"/>
  <c r="T8"/>
  <c r="T7"/>
  <c r="T34"/>
  <c r="T33"/>
  <c r="T30"/>
  <c r="T26"/>
  <c r="T23"/>
  <c r="T20"/>
  <c r="T18"/>
  <c r="T11"/>
  <c r="T9"/>
  <c r="T5"/>
  <c r="T12"/>
  <c r="T10"/>
  <c r="T16"/>
  <c r="S36"/>
  <c r="S32"/>
  <c r="S24"/>
  <c r="S10"/>
  <c r="S6"/>
  <c r="S5"/>
  <c r="S35"/>
  <c r="S34"/>
  <c r="S31"/>
  <c r="S30"/>
  <c r="S28"/>
  <c r="S20"/>
  <c r="S19"/>
  <c r="S17"/>
  <c r="S15"/>
  <c r="S13"/>
  <c r="S12"/>
  <c r="S11"/>
  <c r="S9"/>
  <c r="S8"/>
  <c r="S33"/>
  <c r="S26"/>
  <c r="S23"/>
  <c r="S18"/>
  <c r="S22"/>
  <c r="K32" i="5"/>
  <c r="Q36" i="18" s="1"/>
  <c r="Q33"/>
  <c r="Q32"/>
  <c r="Q28"/>
  <c r="Q21"/>
  <c r="Q18"/>
  <c r="Q16"/>
  <c r="Q11"/>
  <c r="Q9"/>
  <c r="Q12"/>
  <c r="Q7"/>
  <c r="Q6"/>
  <c r="Q15"/>
  <c r="Q35"/>
  <c r="P32"/>
  <c r="P26"/>
  <c r="P22"/>
  <c r="P21"/>
  <c r="P19"/>
  <c r="P17"/>
  <c r="P11"/>
  <c r="P9"/>
  <c r="P8"/>
  <c r="P6"/>
  <c r="P5"/>
  <c r="P36"/>
  <c r="P35"/>
  <c r="P34"/>
  <c r="P33"/>
  <c r="P31"/>
  <c r="P30"/>
  <c r="P25"/>
  <c r="P24"/>
  <c r="P23"/>
  <c r="P18"/>
  <c r="P16"/>
  <c r="P15"/>
  <c r="P13"/>
  <c r="P10"/>
  <c r="P7"/>
  <c r="P28"/>
  <c r="P12"/>
  <c r="P20"/>
  <c r="O36"/>
  <c r="O34"/>
  <c r="O33"/>
  <c r="O32"/>
  <c r="O31"/>
  <c r="O30"/>
  <c r="O21"/>
  <c r="AD21" s="1"/>
  <c r="O11"/>
  <c r="O35"/>
  <c r="O28"/>
  <c r="O26"/>
  <c r="O25"/>
  <c r="O24"/>
  <c r="O23"/>
  <c r="O22"/>
  <c r="O20"/>
  <c r="O19"/>
  <c r="O18"/>
  <c r="O17"/>
  <c r="O10"/>
  <c r="O9"/>
  <c r="O8"/>
  <c r="O7"/>
  <c r="O5"/>
  <c r="O16"/>
  <c r="O15"/>
  <c r="O13"/>
  <c r="O12"/>
  <c r="O6"/>
  <c r="AE6" s="1"/>
  <c r="N7" i="19"/>
  <c r="P7"/>
  <c r="N11"/>
  <c r="P11"/>
  <c r="P9"/>
  <c r="N9"/>
  <c r="P13"/>
  <c r="N13"/>
  <c r="P15"/>
  <c r="N15"/>
  <c r="N17"/>
  <c r="P17"/>
  <c r="N19"/>
  <c r="P19"/>
  <c r="N21"/>
  <c r="P21"/>
  <c r="P23"/>
  <c r="N23"/>
  <c r="P6"/>
  <c r="N6"/>
  <c r="P8"/>
  <c r="N8"/>
  <c r="P10"/>
  <c r="N10"/>
  <c r="P12"/>
  <c r="N12"/>
  <c r="P14"/>
  <c r="N14"/>
  <c r="P16"/>
  <c r="N16"/>
  <c r="P18"/>
  <c r="N18"/>
  <c r="P20"/>
  <c r="N20"/>
  <c r="P22"/>
  <c r="N22"/>
  <c r="P24"/>
  <c r="N24"/>
  <c r="D6" i="18"/>
  <c r="E6"/>
  <c r="AE7"/>
  <c r="AE9"/>
  <c r="D9"/>
  <c r="AD9"/>
  <c r="AE11"/>
  <c r="D11"/>
  <c r="AD11"/>
  <c r="AE15"/>
  <c r="D15"/>
  <c r="AD15"/>
  <c r="E35"/>
  <c r="AE35"/>
  <c r="D35"/>
  <c r="N36"/>
  <c r="N34"/>
  <c r="N32"/>
  <c r="N30"/>
  <c r="N28"/>
  <c r="N26"/>
  <c r="N24"/>
  <c r="N22"/>
  <c r="N20"/>
  <c r="N18"/>
  <c r="N16"/>
  <c r="N12"/>
  <c r="N10"/>
  <c r="N8"/>
  <c r="AE21"/>
  <c r="D21"/>
  <c r="AE33"/>
  <c r="D33"/>
  <c r="AD33"/>
  <c r="L8" i="19"/>
  <c r="L21"/>
  <c r="M11"/>
  <c r="L12"/>
  <c r="M15"/>
  <c r="M7"/>
  <c r="M13"/>
  <c r="M23"/>
  <c r="L9"/>
  <c r="M17"/>
  <c r="M19"/>
  <c r="E7" i="18" l="1"/>
  <c r="AD35"/>
  <c r="D7"/>
  <c r="AD7"/>
  <c r="E11"/>
  <c r="E9"/>
  <c r="E21"/>
  <c r="E33"/>
  <c r="Q14"/>
  <c r="Q29"/>
  <c r="Q27"/>
  <c r="E15"/>
  <c r="Q8"/>
  <c r="AD8" s="1"/>
  <c r="Q5"/>
  <c r="Q10"/>
  <c r="AD10" s="1"/>
  <c r="Q13"/>
  <c r="Q17"/>
  <c r="E17" s="1"/>
  <c r="Q19"/>
  <c r="E19" s="1"/>
  <c r="Q24"/>
  <c r="AD24" s="1"/>
  <c r="Q31"/>
  <c r="Q20"/>
  <c r="AD20" s="1"/>
  <c r="Q23"/>
  <c r="E23" s="1"/>
  <c r="Q26"/>
  <c r="AD26" s="1"/>
  <c r="Q34"/>
  <c r="E13"/>
  <c r="E31"/>
  <c r="Q22"/>
  <c r="Q25"/>
  <c r="Q30"/>
  <c r="AD6"/>
  <c r="E10"/>
  <c r="D10"/>
  <c r="AD16"/>
  <c r="E16"/>
  <c r="AE16"/>
  <c r="D16"/>
  <c r="E20"/>
  <c r="D20"/>
  <c r="E24"/>
  <c r="D24"/>
  <c r="AD28"/>
  <c r="E28"/>
  <c r="AE28"/>
  <c r="D28"/>
  <c r="AD32"/>
  <c r="E32"/>
  <c r="D32"/>
  <c r="AE32"/>
  <c r="AD36"/>
  <c r="E36"/>
  <c r="AE36"/>
  <c r="D36"/>
  <c r="AE8"/>
  <c r="E8"/>
  <c r="AD12"/>
  <c r="E12"/>
  <c r="D12"/>
  <c r="AE12"/>
  <c r="AD18"/>
  <c r="E18"/>
  <c r="D18"/>
  <c r="AE18"/>
  <c r="AD22"/>
  <c r="E22"/>
  <c r="D22"/>
  <c r="AE22"/>
  <c r="E26"/>
  <c r="AE26"/>
  <c r="AD30"/>
  <c r="E30"/>
  <c r="AE30"/>
  <c r="D30"/>
  <c r="AD34"/>
  <c r="E34"/>
  <c r="AE34"/>
  <c r="D34"/>
  <c r="D26" l="1"/>
  <c r="D8"/>
  <c r="AE24"/>
  <c r="AE20"/>
  <c r="AE10"/>
  <c r="AD27"/>
  <c r="E27"/>
  <c r="D27"/>
  <c r="AE27"/>
  <c r="AD14"/>
  <c r="E14"/>
  <c r="D14"/>
  <c r="AE14"/>
  <c r="E29"/>
  <c r="AE29"/>
  <c r="AD29"/>
  <c r="D29"/>
  <c r="D17"/>
  <c r="AE17"/>
  <c r="AD17"/>
  <c r="D25"/>
  <c r="AE25"/>
  <c r="AD25"/>
  <c r="AE23"/>
  <c r="D23"/>
  <c r="AD23"/>
  <c r="D31"/>
  <c r="AE31"/>
  <c r="AD31"/>
  <c r="D19"/>
  <c r="AE19"/>
  <c r="AD19"/>
  <c r="AE13"/>
  <c r="AD13"/>
  <c r="D13"/>
  <c r="E5"/>
  <c r="D5"/>
  <c r="AD5"/>
  <c r="AE5"/>
  <c r="E25"/>
</calcChain>
</file>

<file path=xl/comments1.xml><?xml version="1.0" encoding="utf-8"?>
<comments xmlns="http://schemas.openxmlformats.org/spreadsheetml/2006/main">
  <authors>
    <author/>
  </authors>
  <commentList>
    <comment ref="B3" authorId="0">
      <text>
        <r>
          <rPr>
            <b/>
            <sz val="16"/>
            <color indexed="9"/>
            <rFont val="Arial Rounded MT Bold"/>
            <family val="2"/>
          </rPr>
          <t>Select the Game Week here, and the stats for that week will pop up below...</t>
        </r>
      </text>
    </comment>
  </commentList>
</comments>
</file>

<file path=xl/sharedStrings.xml><?xml version="1.0" encoding="utf-8"?>
<sst xmlns="http://schemas.openxmlformats.org/spreadsheetml/2006/main" count="1364" uniqueCount="161">
  <si>
    <t>Day</t>
  </si>
  <si>
    <t>Visitors</t>
  </si>
  <si>
    <t>Home</t>
  </si>
  <si>
    <t>V</t>
  </si>
  <si>
    <t>H</t>
  </si>
  <si>
    <t>Miami</t>
  </si>
  <si>
    <t>Pittsburgh</t>
  </si>
  <si>
    <t>Atlanta</t>
  </si>
  <si>
    <t>Carolina</t>
  </si>
  <si>
    <t>Baltimore</t>
  </si>
  <si>
    <t>Tampa Bay</t>
  </si>
  <si>
    <t>Buffalo</t>
  </si>
  <si>
    <t>New England</t>
  </si>
  <si>
    <t>Cincinnati</t>
  </si>
  <si>
    <t>Kansas City</t>
  </si>
  <si>
    <t>Denver</t>
  </si>
  <si>
    <t>New Orleans</t>
  </si>
  <si>
    <t>NY Jets</t>
  </si>
  <si>
    <t>Tennessee</t>
  </si>
  <si>
    <t>Philadelphia</t>
  </si>
  <si>
    <t>Houston</t>
  </si>
  <si>
    <t>Seattle</t>
  </si>
  <si>
    <t>Detroit</t>
  </si>
  <si>
    <t>Chicago</t>
  </si>
  <si>
    <t>Green Bay</t>
  </si>
  <si>
    <t>Dallas</t>
  </si>
  <si>
    <t>Jacksonville</t>
  </si>
  <si>
    <t>San Francisco</t>
  </si>
  <si>
    <t>Arizona</t>
  </si>
  <si>
    <t>Indianapolis</t>
  </si>
  <si>
    <t>NY Giants</t>
  </si>
  <si>
    <t>Minnesota</t>
  </si>
  <si>
    <t>Washington</t>
  </si>
  <si>
    <t>San Diego</t>
  </si>
  <si>
    <t>Oakland</t>
  </si>
  <si>
    <t>Cleveland</t>
  </si>
  <si>
    <t>Team</t>
  </si>
  <si>
    <t>City/State</t>
  </si>
  <si>
    <t>Falcons</t>
  </si>
  <si>
    <t>Colts</t>
  </si>
  <si>
    <t>Bills</t>
  </si>
  <si>
    <t>Bears</t>
  </si>
  <si>
    <t>Bengals</t>
  </si>
  <si>
    <t>Browns</t>
  </si>
  <si>
    <t>Cowboys</t>
  </si>
  <si>
    <t>Broncos</t>
  </si>
  <si>
    <t>Lions</t>
  </si>
  <si>
    <t>Packers</t>
  </si>
  <si>
    <t>Chiefs</t>
  </si>
  <si>
    <t>Dolphins</t>
  </si>
  <si>
    <t>Vikings</t>
  </si>
  <si>
    <t>Patriots</t>
  </si>
  <si>
    <t>Saints</t>
  </si>
  <si>
    <t>Giants</t>
  </si>
  <si>
    <t>Jets</t>
  </si>
  <si>
    <t>Eagles</t>
  </si>
  <si>
    <t>49rs</t>
  </si>
  <si>
    <t>Seahawks</t>
  </si>
  <si>
    <t>Steelers</t>
  </si>
  <si>
    <t>Cardinals</t>
  </si>
  <si>
    <t>Ravens</t>
  </si>
  <si>
    <t>Panthers</t>
  </si>
  <si>
    <t>Texans</t>
  </si>
  <si>
    <t>Jaguars</t>
  </si>
  <si>
    <t>Rams</t>
  </si>
  <si>
    <t>Buccaneers</t>
  </si>
  <si>
    <t>Titans</t>
  </si>
  <si>
    <t>Redskins</t>
  </si>
  <si>
    <t>Winner</t>
  </si>
  <si>
    <t>NFC</t>
  </si>
  <si>
    <t>AFC</t>
  </si>
  <si>
    <t>Helmet</t>
  </si>
  <si>
    <t>Chargers</t>
  </si>
  <si>
    <t>Raiders</t>
  </si>
  <si>
    <t>Saint Louis</t>
  </si>
  <si>
    <t>Visitor Score</t>
  </si>
  <si>
    <t>Home Score</t>
  </si>
  <si>
    <t>day</t>
  </si>
  <si>
    <t>Thu</t>
  </si>
  <si>
    <t>Sun</t>
  </si>
  <si>
    <t>Mon</t>
  </si>
  <si>
    <t>Game</t>
  </si>
  <si>
    <t>Sat</t>
  </si>
  <si>
    <t>Day of Game</t>
  </si>
  <si>
    <t>Conf</t>
  </si>
  <si>
    <t>Div</t>
  </si>
  <si>
    <t>East</t>
  </si>
  <si>
    <t>North</t>
  </si>
  <si>
    <t>South</t>
  </si>
  <si>
    <t>West</t>
  </si>
  <si>
    <t>Wins</t>
  </si>
  <si>
    <t>Losses</t>
  </si>
  <si>
    <t>LOSERS</t>
  </si>
  <si>
    <t>WINNER!</t>
  </si>
  <si>
    <t>Insignia</t>
  </si>
  <si>
    <t>Home Venue</t>
  </si>
  <si>
    <t>Ralph Wilson Stadium</t>
  </si>
  <si>
    <t>Gillette Stadium</t>
  </si>
  <si>
    <t>Jacksonville Municipal Stadium</t>
  </si>
  <si>
    <t>Georgia Dome</t>
  </si>
  <si>
    <t>Paul Brown Stadium</t>
  </si>
  <si>
    <t>Bank of America Stadium</t>
  </si>
  <si>
    <t>Superdome</t>
  </si>
  <si>
    <t>Soldier Field</t>
  </si>
  <si>
    <t>LP Field</t>
  </si>
  <si>
    <t>Edward Jones Dome</t>
  </si>
  <si>
    <t>Invesco Field at Mile High</t>
  </si>
  <si>
    <t>Raymond James Stadium</t>
  </si>
  <si>
    <t>Qualcomm Stadium</t>
  </si>
  <si>
    <t>Heinz Field</t>
  </si>
  <si>
    <t>M &amp; T Bank Stadium</t>
  </si>
  <si>
    <t>Cleveland Browns Stadium</t>
  </si>
  <si>
    <t>Reliant Stadium</t>
  </si>
  <si>
    <t>Lucas Oil Stadium</t>
  </si>
  <si>
    <t>University of Phoenix Stadium</t>
  </si>
  <si>
    <t>Qwest Field</t>
  </si>
  <si>
    <t>Lambeau Field</t>
  </si>
  <si>
    <t>Oakland Collesium</t>
  </si>
  <si>
    <t>Ford Field</t>
  </si>
  <si>
    <t>Lincoln Financial Field</t>
  </si>
  <si>
    <t>Arrowhead Stadium</t>
  </si>
  <si>
    <t>FedEx Field</t>
  </si>
  <si>
    <t>Candlestick Park</t>
  </si>
  <si>
    <t>Cowboys Stadium</t>
  </si>
  <si>
    <t>Land Shark Stadium</t>
  </si>
  <si>
    <t>Location</t>
  </si>
  <si>
    <t>Team Data</t>
  </si>
  <si>
    <t>LOSER!</t>
  </si>
  <si>
    <t>WHERE!</t>
  </si>
  <si>
    <t>Win Count</t>
  </si>
  <si>
    <t>Conference</t>
  </si>
  <si>
    <t>Division</t>
  </si>
  <si>
    <t>Game Result Logic Table</t>
  </si>
  <si>
    <t>Loss Count</t>
  </si>
  <si>
    <t>Outcomes</t>
  </si>
  <si>
    <t>Astro</t>
  </si>
  <si>
    <t>Grass</t>
  </si>
  <si>
    <t>Game Day Weather</t>
  </si>
  <si>
    <t>Rain</t>
  </si>
  <si>
    <t>Shine</t>
  </si>
  <si>
    <t>Snow</t>
  </si>
  <si>
    <t>Paper  or Plastic?          ;-)</t>
  </si>
  <si>
    <t>Field</t>
  </si>
  <si>
    <t>RealGrass</t>
  </si>
  <si>
    <t>Sportexe</t>
  </si>
  <si>
    <t>GrassMaster</t>
  </si>
  <si>
    <t>TifSport</t>
  </si>
  <si>
    <t>Bluegrass</t>
  </si>
  <si>
    <t>Night</t>
  </si>
  <si>
    <t>Game Day Weather?</t>
  </si>
  <si>
    <t xml:space="preserve">     Game Week</t>
  </si>
  <si>
    <t xml:space="preserve">  Choose Week Number Here</t>
  </si>
  <si>
    <t>TeamList</t>
  </si>
  <si>
    <t>Game Time</t>
  </si>
  <si>
    <t>BYE</t>
  </si>
  <si>
    <t>WHEN!</t>
  </si>
  <si>
    <t>New Meadowlands Stadium</t>
  </si>
  <si>
    <t>Mall of America Field</t>
  </si>
  <si>
    <t>Week1</t>
  </si>
  <si>
    <t>2010 NFL Game Statistics</t>
  </si>
  <si>
    <t>Home Turf</t>
  </si>
</sst>
</file>

<file path=xl/styles.xml><?xml version="1.0" encoding="utf-8"?>
<styleSheet xmlns="http://schemas.openxmlformats.org/spreadsheetml/2006/main">
  <numFmts count="1">
    <numFmt numFmtId="164" formatCode="[$-409]h:mm\ AM/PM;@"/>
  </numFmts>
  <fonts count="30">
    <font>
      <sz val="10"/>
      <name val="Arial"/>
    </font>
    <font>
      <sz val="19"/>
      <name val="Arial"/>
      <family val="2"/>
    </font>
    <font>
      <b/>
      <sz val="19"/>
      <name val="Arial"/>
      <family val="2"/>
    </font>
    <font>
      <b/>
      <sz val="19"/>
      <name val="Arial"/>
      <family val="2"/>
    </font>
    <font>
      <b/>
      <sz val="11"/>
      <name val="Arial Rounded MT Bold"/>
      <family val="2"/>
    </font>
    <font>
      <sz val="11"/>
      <name val="Arial"/>
      <family val="2"/>
    </font>
    <font>
      <sz val="10"/>
      <name val="Arial Rounded MT Bold"/>
      <family val="2"/>
    </font>
    <font>
      <sz val="11"/>
      <name val="Arial Rounded MT Bold"/>
      <family val="2"/>
    </font>
    <font>
      <sz val="14"/>
      <name val="Arial Rounded MT Bold"/>
      <family val="2"/>
    </font>
    <font>
      <sz val="8"/>
      <name val="Arial Rounded MT Bold"/>
      <family val="2"/>
    </font>
    <font>
      <sz val="9"/>
      <name val="Arial Rounded MT Bold"/>
      <family val="2"/>
    </font>
    <font>
      <sz val="19"/>
      <name val="Arial"/>
      <family val="2"/>
    </font>
    <font>
      <b/>
      <sz val="11"/>
      <name val="Arial"/>
      <family val="2"/>
    </font>
    <font>
      <u/>
      <sz val="14"/>
      <name val="Arial Rounded MT Bold"/>
      <family val="2"/>
    </font>
    <font>
      <b/>
      <sz val="14"/>
      <color theme="0" tint="-0.34998626667073579"/>
      <name val="Arial Rounded MT Bold"/>
      <family val="2"/>
    </font>
    <font>
      <sz val="19"/>
      <name val="Arial Rounded MT Bold"/>
      <family val="2"/>
    </font>
    <font>
      <b/>
      <sz val="19"/>
      <name val="Arial Rounded MT Bold"/>
      <family val="2"/>
    </font>
    <font>
      <sz val="12"/>
      <name val="Arial Rounded MT Bold"/>
      <family val="2"/>
    </font>
    <font>
      <b/>
      <sz val="14"/>
      <color rgb="FFFF0000"/>
      <name val="Arial Rounded MT Bold"/>
      <family val="2"/>
    </font>
    <font>
      <sz val="12"/>
      <color theme="0"/>
      <name val="Arial Rounded MT Bold"/>
      <family val="2"/>
    </font>
    <font>
      <sz val="14"/>
      <color theme="0" tint="-0.14996795556505021"/>
      <name val="Arial Rounded MT Bold"/>
      <family val="2"/>
    </font>
    <font>
      <sz val="12"/>
      <color theme="6" tint="0.59999389629810485"/>
      <name val="Arial Rounded MT Bold"/>
      <family val="2"/>
    </font>
    <font>
      <sz val="22"/>
      <name val="Arial Rounded MT Bold"/>
      <family val="2"/>
    </font>
    <font>
      <sz val="16"/>
      <name val="Arial Rounded MT Bold"/>
      <family val="2"/>
    </font>
    <font>
      <sz val="26"/>
      <color theme="1"/>
      <name val="Arial Rounded MT Bold"/>
      <family val="2"/>
    </font>
    <font>
      <sz val="15"/>
      <name val="Arial Rounded MT Bold"/>
      <family val="2"/>
    </font>
    <font>
      <sz val="18"/>
      <name val="Arial Rounded MT Bold"/>
      <family val="2"/>
    </font>
    <font>
      <b/>
      <sz val="16"/>
      <color indexed="9"/>
      <name val="Arial Rounded MT Bold"/>
      <family val="2"/>
    </font>
    <font>
      <sz val="13"/>
      <color theme="1"/>
      <name val="Arial Rounded MT Bold"/>
      <family val="2"/>
    </font>
    <font>
      <sz val="7"/>
      <name val="Arial Rounded MT Bold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rgb="FFFF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-0.24994659260841701"/>
        <bgColor indexed="64"/>
      </patternFill>
    </fill>
    <fill>
      <patternFill patternType="solid">
        <fgColor rgb="FFD50E09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theme="0" tint="-0.24994659260841701"/>
      </left>
      <right/>
      <top style="double">
        <color theme="0" tint="-0.24994659260841701"/>
      </top>
      <bottom style="double">
        <color theme="0" tint="-0.24994659260841701"/>
      </bottom>
      <diagonal/>
    </border>
    <border>
      <left/>
      <right/>
      <top style="double">
        <color theme="0" tint="-0.24994659260841701"/>
      </top>
      <bottom style="double">
        <color theme="0" tint="-0.24994659260841701"/>
      </bottom>
      <diagonal/>
    </border>
    <border>
      <left/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 applyAlignment="1">
      <alignment horizontal="center"/>
    </xf>
    <xf numFmtId="0" fontId="13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4" fillId="0" borderId="0" xfId="0" applyFont="1"/>
    <xf numFmtId="0" fontId="16" fillId="0" borderId="0" xfId="0" applyFont="1" applyAlignment="1">
      <alignment vertical="center" textRotation="90"/>
    </xf>
    <xf numFmtId="0" fontId="1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/>
    <xf numFmtId="0" fontId="6" fillId="0" borderId="0" xfId="0" applyFont="1" applyProtection="1"/>
    <xf numFmtId="0" fontId="5" fillId="0" borderId="0" xfId="0" applyFont="1" applyAlignment="1" applyProtection="1">
      <alignment horizontal="center"/>
      <protection locked="0"/>
    </xf>
    <xf numFmtId="1" fontId="9" fillId="0" borderId="0" xfId="0" applyNumberFormat="1" applyFont="1" applyAlignment="1">
      <alignment horizontal="center" vertical="center"/>
    </xf>
    <xf numFmtId="0" fontId="6" fillId="0" borderId="1" xfId="0" applyFont="1" applyBorder="1" applyAlignment="1" applyProtection="1">
      <alignment horizontal="center" vertical="center" wrapText="1"/>
    </xf>
    <xf numFmtId="0" fontId="6" fillId="0" borderId="9" xfId="0" applyFont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18" fillId="3" borderId="11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10" fillId="6" borderId="1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17" fillId="0" borderId="11" xfId="0" applyFont="1" applyBorder="1" applyAlignment="1">
      <alignment horizontal="center" vertical="center"/>
    </xf>
    <xf numFmtId="0" fontId="20" fillId="8" borderId="11" xfId="0" applyFont="1" applyFill="1" applyBorder="1" applyAlignment="1">
      <alignment horizontal="center" vertical="center"/>
    </xf>
    <xf numFmtId="0" fontId="19" fillId="7" borderId="11" xfId="0" applyFont="1" applyFill="1" applyBorder="1" applyAlignment="1">
      <alignment horizontal="center" vertical="center"/>
    </xf>
    <xf numFmtId="0" fontId="17" fillId="0" borderId="1" xfId="0" applyFont="1" applyBorder="1" applyAlignment="1" applyProtection="1">
      <alignment horizontal="center" vertical="center"/>
    </xf>
    <xf numFmtId="0" fontId="17" fillId="0" borderId="1" xfId="0" applyFont="1" applyBorder="1" applyAlignment="1" applyProtection="1">
      <alignment horizontal="center" vertical="center" textRotation="255"/>
    </xf>
    <xf numFmtId="0" fontId="7" fillId="0" borderId="1" xfId="0" applyFont="1" applyBorder="1" applyAlignment="1" applyProtection="1">
      <alignment horizontal="center" vertical="center" wrapText="1"/>
    </xf>
    <xf numFmtId="0" fontId="7" fillId="0" borderId="9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/>
    </xf>
    <xf numFmtId="0" fontId="17" fillId="0" borderId="1" xfId="0" applyFont="1" applyBorder="1" applyAlignment="1" applyProtection="1">
      <alignment horizontal="center" vertical="center" wrapText="1"/>
    </xf>
    <xf numFmtId="0" fontId="17" fillId="0" borderId="9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/>
    </xf>
    <xf numFmtId="164" fontId="1" fillId="0" borderId="0" xfId="0" applyNumberFormat="1" applyFont="1"/>
    <xf numFmtId="0" fontId="23" fillId="0" borderId="1" xfId="0" applyFont="1" applyBorder="1" applyAlignment="1" applyProtection="1">
      <alignment horizontal="center" vertical="center"/>
    </xf>
    <xf numFmtId="164" fontId="17" fillId="0" borderId="0" xfId="0" applyNumberFormat="1" applyFont="1"/>
    <xf numFmtId="0" fontId="7" fillId="0" borderId="11" xfId="0" applyFont="1" applyBorder="1"/>
    <xf numFmtId="164" fontId="17" fillId="0" borderId="11" xfId="0" applyNumberFormat="1" applyFont="1" applyBorder="1"/>
    <xf numFmtId="0" fontId="13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/>
    </xf>
    <xf numFmtId="0" fontId="12" fillId="0" borderId="11" xfId="0" applyFont="1" applyBorder="1" applyAlignment="1" applyProtection="1">
      <alignment horizontal="center"/>
      <protection locked="0"/>
    </xf>
    <xf numFmtId="0" fontId="12" fillId="0" borderId="11" xfId="0" applyFont="1" applyFill="1" applyBorder="1" applyAlignment="1" applyProtection="1">
      <alignment horizontal="center"/>
      <protection locked="0"/>
    </xf>
    <xf numFmtId="0" fontId="12" fillId="0" borderId="11" xfId="0" applyFont="1" applyFill="1" applyBorder="1" applyAlignment="1">
      <alignment horizontal="center"/>
    </xf>
    <xf numFmtId="0" fontId="12" fillId="2" borderId="11" xfId="0" applyFont="1" applyFill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center"/>
      <protection locked="0"/>
    </xf>
    <xf numFmtId="0" fontId="17" fillId="0" borderId="11" xfId="0" applyFont="1" applyBorder="1" applyAlignment="1" applyProtection="1">
      <alignment horizontal="center"/>
      <protection locked="0"/>
    </xf>
    <xf numFmtId="0" fontId="17" fillId="0" borderId="11" xfId="0" applyFont="1" applyFill="1" applyBorder="1" applyAlignment="1" applyProtection="1">
      <alignment horizontal="center"/>
      <protection locked="0"/>
    </xf>
    <xf numFmtId="0" fontId="17" fillId="0" borderId="0" xfId="0" applyFont="1"/>
    <xf numFmtId="0" fontId="12" fillId="0" borderId="11" xfId="0" applyFont="1" applyBorder="1" applyAlignment="1">
      <alignment horizontal="center"/>
    </xf>
    <xf numFmtId="0" fontId="15" fillId="0" borderId="0" xfId="0" applyFont="1" applyBorder="1" applyAlignment="1">
      <alignment vertical="center" textRotation="90"/>
    </xf>
    <xf numFmtId="0" fontId="9" fillId="0" borderId="11" xfId="0" applyFont="1" applyFill="1" applyBorder="1" applyAlignment="1">
      <alignment horizontal="center"/>
    </xf>
    <xf numFmtId="164" fontId="7" fillId="0" borderId="11" xfId="0" applyNumberFormat="1" applyFont="1" applyBorder="1" applyAlignment="1">
      <alignment horizontal="center" vertical="center"/>
    </xf>
    <xf numFmtId="0" fontId="22" fillId="0" borderId="0" xfId="0" applyFont="1" applyAlignment="1">
      <alignment horizontal="left"/>
    </xf>
    <xf numFmtId="0" fontId="21" fillId="9" borderId="11" xfId="0" applyFont="1" applyFill="1" applyBorder="1" applyAlignment="1">
      <alignment horizontal="center" vertical="center"/>
    </xf>
    <xf numFmtId="0" fontId="28" fillId="0" borderId="1" xfId="0" applyFont="1" applyBorder="1" applyAlignment="1" applyProtection="1">
      <alignment horizontal="center" vertical="center"/>
    </xf>
    <xf numFmtId="0" fontId="29" fillId="0" borderId="0" xfId="0" applyFont="1"/>
    <xf numFmtId="0" fontId="29" fillId="0" borderId="0" xfId="0" applyFont="1" applyProtection="1"/>
    <xf numFmtId="0" fontId="29" fillId="0" borderId="7" xfId="0" applyFont="1" applyBorder="1" applyProtection="1"/>
    <xf numFmtId="0" fontId="29" fillId="0" borderId="0" xfId="0" applyFont="1" applyBorder="1" applyProtection="1"/>
    <xf numFmtId="0" fontId="7" fillId="4" borderId="11" xfId="0" applyFont="1" applyFill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12" fillId="4" borderId="11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4" fillId="5" borderId="4" xfId="0" applyFont="1" applyFill="1" applyBorder="1" applyAlignment="1" applyProtection="1">
      <alignment horizontal="center" vertical="center"/>
      <protection locked="0"/>
    </xf>
    <xf numFmtId="0" fontId="14" fillId="5" borderId="5" xfId="0" applyFont="1" applyFill="1" applyBorder="1" applyAlignment="1" applyProtection="1">
      <alignment horizontal="center" vertical="center"/>
      <protection locked="0"/>
    </xf>
    <xf numFmtId="0" fontId="14" fillId="5" borderId="6" xfId="0" applyFont="1" applyFill="1" applyBorder="1" applyAlignment="1" applyProtection="1">
      <alignment horizontal="center" vertical="center"/>
      <protection locked="0"/>
    </xf>
    <xf numFmtId="0" fontId="26" fillId="0" borderId="8" xfId="0" applyFont="1" applyBorder="1" applyAlignment="1" applyProtection="1">
      <alignment horizontal="center" vertical="center"/>
    </xf>
    <xf numFmtId="0" fontId="26" fillId="0" borderId="9" xfId="0" applyFont="1" applyBorder="1" applyAlignment="1" applyProtection="1">
      <alignment horizontal="center" vertical="center"/>
    </xf>
    <xf numFmtId="0" fontId="26" fillId="0" borderId="10" xfId="0" applyFont="1" applyBorder="1" applyAlignment="1" applyProtection="1">
      <alignment horizontal="center" vertical="center"/>
    </xf>
    <xf numFmtId="0" fontId="23" fillId="0" borderId="8" xfId="0" applyFont="1" applyBorder="1" applyAlignment="1" applyProtection="1">
      <alignment horizontal="center" vertical="center"/>
    </xf>
    <xf numFmtId="0" fontId="23" fillId="0" borderId="9" xfId="0" applyFont="1" applyBorder="1" applyAlignment="1" applyProtection="1">
      <alignment horizontal="center" vertical="center"/>
    </xf>
    <xf numFmtId="0" fontId="23" fillId="0" borderId="10" xfId="0" applyFont="1" applyBorder="1" applyAlignment="1" applyProtection="1">
      <alignment horizontal="center" vertical="center"/>
    </xf>
    <xf numFmtId="0" fontId="25" fillId="0" borderId="8" xfId="0" applyFont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center" vertical="center"/>
    </xf>
    <xf numFmtId="0" fontId="23" fillId="0" borderId="3" xfId="0" applyFont="1" applyBorder="1" applyAlignment="1" applyProtection="1">
      <alignment horizontal="center" vertical="center" wrapText="1"/>
    </xf>
    <xf numFmtId="0" fontId="23" fillId="0" borderId="2" xfId="0" applyFont="1" applyBorder="1" applyAlignment="1" applyProtection="1">
      <alignment horizontal="center" vertical="center" wrapText="1"/>
    </xf>
    <xf numFmtId="0" fontId="23" fillId="0" borderId="1" xfId="0" applyFont="1" applyBorder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 vertical="center" textRotation="90"/>
    </xf>
    <xf numFmtId="0" fontId="7" fillId="0" borderId="2" xfId="0" applyFont="1" applyBorder="1" applyAlignment="1" applyProtection="1">
      <alignment horizontal="center" vertical="center" textRotation="90"/>
    </xf>
    <xf numFmtId="0" fontId="6" fillId="0" borderId="3" xfId="0" applyFont="1" applyBorder="1" applyAlignment="1" applyProtection="1">
      <alignment horizontal="center" vertical="center" textRotation="45"/>
    </xf>
    <xf numFmtId="0" fontId="6" fillId="0" borderId="2" xfId="0" applyFont="1" applyBorder="1" applyAlignment="1" applyProtection="1">
      <alignment horizontal="center" vertical="center" textRotation="45"/>
    </xf>
    <xf numFmtId="0" fontId="6" fillId="0" borderId="3" xfId="0" applyFont="1" applyBorder="1" applyAlignment="1" applyProtection="1">
      <alignment horizontal="center" vertical="center" textRotation="90"/>
    </xf>
    <xf numFmtId="0" fontId="6" fillId="0" borderId="2" xfId="0" applyFont="1" applyBorder="1" applyAlignment="1" applyProtection="1">
      <alignment horizontal="center" vertical="center" textRotation="90"/>
    </xf>
    <xf numFmtId="0" fontId="16" fillId="0" borderId="11" xfId="0" applyFont="1" applyBorder="1" applyAlignment="1">
      <alignment horizontal="center" vertical="center" textRotation="90"/>
    </xf>
    <xf numFmtId="0" fontId="15" fillId="0" borderId="12" xfId="0" applyFont="1" applyBorder="1" applyAlignment="1">
      <alignment horizontal="center" vertical="center" textRotation="90"/>
    </xf>
    <xf numFmtId="0" fontId="15" fillId="0" borderId="13" xfId="0" applyFont="1" applyBorder="1" applyAlignment="1">
      <alignment horizontal="center" vertical="center" textRotation="90"/>
    </xf>
    <xf numFmtId="0" fontId="15" fillId="0" borderId="14" xfId="0" applyFont="1" applyBorder="1" applyAlignment="1">
      <alignment horizontal="center" vertical="center" textRotation="90"/>
    </xf>
    <xf numFmtId="0" fontId="15" fillId="0" borderId="11" xfId="0" applyFont="1" applyBorder="1" applyAlignment="1">
      <alignment horizontal="center" vertical="center" textRotation="90"/>
    </xf>
    <xf numFmtId="0" fontId="15" fillId="0" borderId="15" xfId="0" applyFont="1" applyBorder="1" applyAlignment="1">
      <alignment horizontal="center" vertical="center" textRotation="90"/>
    </xf>
  </cellXfs>
  <cellStyles count="1">
    <cellStyle name="Normal" xfId="0" builtinId="0"/>
  </cellStyles>
  <dxfs count="7">
    <dxf>
      <font>
        <color theme="0"/>
      </font>
      <fill>
        <patternFill>
          <bgColor theme="3"/>
        </patternFill>
      </fill>
    </dxf>
    <dxf>
      <font>
        <color theme="0" tint="-0.14996795556505021"/>
      </font>
      <fill>
        <patternFill>
          <bgColor theme="6" tint="-0.24994659260841701"/>
        </patternFill>
      </fill>
    </dxf>
    <dxf>
      <font>
        <color rgb="FF00FF00"/>
      </font>
      <fill>
        <patternFill>
          <bgColor theme="6" tint="-0.24994659260841701"/>
        </patternFill>
      </fill>
    </dxf>
    <dxf>
      <font>
        <color theme="0" tint="-0.24994659260841701"/>
      </font>
      <fill>
        <patternFill>
          <bgColor theme="6" tint="-0.24994659260841701"/>
        </patternFill>
      </fill>
    </dxf>
    <dxf>
      <font>
        <color rgb="FF00FF00"/>
      </font>
      <fill>
        <patternFill>
          <bgColor theme="6" tint="-0.24994659260841701"/>
        </patternFill>
      </fill>
    </dxf>
    <dxf>
      <font>
        <color rgb="FF00FF00"/>
      </font>
      <fill>
        <patternFill>
          <bgColor theme="6" tint="-0.24994659260841701"/>
        </patternFill>
      </fill>
    </dxf>
    <dxf>
      <font>
        <color rgb="FF00FF00"/>
      </font>
      <fill>
        <patternFill>
          <bgColor theme="6" tint="-0.24994659260841701"/>
        </patternFill>
      </fill>
    </dxf>
  </dxfs>
  <tableStyles count="0" defaultTableStyle="TableStyleMedium9" defaultPivotStyle="PivotStyleLight16"/>
  <colors>
    <mruColors>
      <color rgb="FF03FB2C"/>
      <color rgb="FF018921"/>
      <color rgb="FF5FFD79"/>
      <color rgb="FFBAC717"/>
      <color rgb="FFD90000"/>
      <color rgb="FF0DD124"/>
      <color rgb="FFFF4F4F"/>
      <color rgb="FF01A729"/>
      <color rgb="FF02CE24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gif"/><Relationship Id="rId26" Type="http://schemas.openxmlformats.org/officeDocument/2006/relationships/image" Target="../media/image26.png"/><Relationship Id="rId39" Type="http://schemas.openxmlformats.org/officeDocument/2006/relationships/image" Target="../media/image39.gif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gif"/><Relationship Id="rId55" Type="http://schemas.openxmlformats.org/officeDocument/2006/relationships/image" Target="../media/image55.gif"/><Relationship Id="rId63" Type="http://schemas.openxmlformats.org/officeDocument/2006/relationships/image" Target="../media/image63.png"/><Relationship Id="rId7" Type="http://schemas.openxmlformats.org/officeDocument/2006/relationships/image" Target="../media/image7.jpeg"/><Relationship Id="rId2" Type="http://schemas.openxmlformats.org/officeDocument/2006/relationships/image" Target="../media/image2.gif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gif"/><Relationship Id="rId62" Type="http://schemas.openxmlformats.org/officeDocument/2006/relationships/image" Target="../media/image6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gif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gif"/><Relationship Id="rId45" Type="http://schemas.openxmlformats.org/officeDocument/2006/relationships/image" Target="../media/image45.png"/><Relationship Id="rId53" Type="http://schemas.openxmlformats.org/officeDocument/2006/relationships/image" Target="../media/image53.gif"/><Relationship Id="rId58" Type="http://schemas.openxmlformats.org/officeDocument/2006/relationships/image" Target="../media/image58.png"/><Relationship Id="rId5" Type="http://schemas.openxmlformats.org/officeDocument/2006/relationships/image" Target="../media/image5.gif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gif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gi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gif"/><Relationship Id="rId60" Type="http://schemas.openxmlformats.org/officeDocument/2006/relationships/image" Target="../media/image60.png"/><Relationship Id="rId4" Type="http://schemas.openxmlformats.org/officeDocument/2006/relationships/image" Target="../media/image4.gif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8" Type="http://schemas.openxmlformats.org/officeDocument/2006/relationships/image" Target="../media/image8.gif"/><Relationship Id="rId51" Type="http://schemas.openxmlformats.org/officeDocument/2006/relationships/image" Target="../media/image51.gif"/><Relationship Id="rId3" Type="http://schemas.openxmlformats.org/officeDocument/2006/relationships/image" Target="../media/image3.gif"/><Relationship Id="rId12" Type="http://schemas.openxmlformats.org/officeDocument/2006/relationships/image" Target="../media/image12.png"/><Relationship Id="rId17" Type="http://schemas.openxmlformats.org/officeDocument/2006/relationships/image" Target="../media/image17.gif"/><Relationship Id="rId25" Type="http://schemas.openxmlformats.org/officeDocument/2006/relationships/image" Target="../media/image25.png"/><Relationship Id="rId33" Type="http://schemas.openxmlformats.org/officeDocument/2006/relationships/image" Target="../media/image33.gif"/><Relationship Id="rId38" Type="http://schemas.openxmlformats.org/officeDocument/2006/relationships/image" Target="../media/image38.gif"/><Relationship Id="rId46" Type="http://schemas.openxmlformats.org/officeDocument/2006/relationships/image" Target="../media/image46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219592</xdr:colOff>
      <xdr:row>1</xdr:row>
      <xdr:rowOff>218938</xdr:rowOff>
    </xdr:from>
    <xdr:to>
      <xdr:col>5</xdr:col>
      <xdr:colOff>455578</xdr:colOff>
      <xdr:row>2</xdr:row>
      <xdr:rowOff>126288</xdr:rowOff>
    </xdr:to>
    <xdr:sp macro="" textlink="">
      <xdr:nvSpPr>
        <xdr:cNvPr id="3" name="Striped Right Arrow 2"/>
        <xdr:cNvSpPr/>
      </xdr:nvSpPr>
      <xdr:spPr>
        <a:xfrm rot="9490579">
          <a:off x="2464771" y="432765"/>
          <a:ext cx="712236" cy="266967"/>
        </a:xfrm>
        <a:prstGeom prst="strip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 fPrintsWithSheet="0"/>
  </xdr:twoCellAnchor>
  <xdr:twoCellAnchor editAs="absolute">
    <xdr:from>
      <xdr:col>6</xdr:col>
      <xdr:colOff>281864</xdr:colOff>
      <xdr:row>0</xdr:row>
      <xdr:rowOff>106914</xdr:rowOff>
    </xdr:from>
    <xdr:to>
      <xdr:col>10</xdr:col>
      <xdr:colOff>77756</xdr:colOff>
      <xdr:row>2</xdr:row>
      <xdr:rowOff>68035</xdr:rowOff>
    </xdr:to>
    <xdr:sp macro="" textlink="T5">
      <xdr:nvSpPr>
        <xdr:cNvPr id="4" name="Rectangle 3"/>
        <xdr:cNvSpPr/>
      </xdr:nvSpPr>
      <xdr:spPr>
        <a:xfrm>
          <a:off x="3567017" y="106914"/>
          <a:ext cx="2682550" cy="534565"/>
        </a:xfrm>
        <a:prstGeom prst="rect">
          <a:avLst/>
        </a:prstGeom>
        <a:solidFill>
          <a:srgbClr val="008000"/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F5E708B-635B-4399-BC4D-176123C64A20}" type="TxLink">
            <a:rPr lang="en-US" sz="2800">
              <a:latin typeface="Arial Rounded MT Bold" pitchFamily="34" charset="0"/>
            </a:rPr>
            <a:pPr algn="ctr"/>
            <a:t>Game Week1</a:t>
          </a:fld>
          <a:endParaRPr lang="en-US" sz="2800">
            <a:latin typeface="Arial Rounded MT Bold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133350</xdr:colOff>
      <xdr:row>8</xdr:row>
      <xdr:rowOff>81902</xdr:rowOff>
    </xdr:from>
    <xdr:to>
      <xdr:col>10</xdr:col>
      <xdr:colOff>904875</xdr:colOff>
      <xdr:row>8</xdr:row>
      <xdr:rowOff>669572</xdr:rowOff>
    </xdr:to>
    <xdr:pic>
      <xdr:nvPicPr>
        <xdr:cNvPr id="116" name="Picture 115" descr="BuffaloBill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72250" y="3596627"/>
          <a:ext cx="771525" cy="587670"/>
        </a:xfrm>
        <a:prstGeom prst="rect">
          <a:avLst/>
        </a:prstGeom>
      </xdr:spPr>
    </xdr:pic>
    <xdr:clientData/>
  </xdr:twoCellAnchor>
  <xdr:twoCellAnchor editAs="oneCell">
    <xdr:from>
      <xdr:col>10</xdr:col>
      <xdr:colOff>257177</xdr:colOff>
      <xdr:row>4</xdr:row>
      <xdr:rowOff>47626</xdr:rowOff>
    </xdr:from>
    <xdr:to>
      <xdr:col>10</xdr:col>
      <xdr:colOff>866777</xdr:colOff>
      <xdr:row>4</xdr:row>
      <xdr:rowOff>657226</xdr:rowOff>
    </xdr:to>
    <xdr:pic>
      <xdr:nvPicPr>
        <xdr:cNvPr id="123" name="Picture 122" descr="BuffaloBills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96077" y="666751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228602</xdr:colOff>
      <xdr:row>5</xdr:row>
      <xdr:rowOff>76201</xdr:rowOff>
    </xdr:from>
    <xdr:to>
      <xdr:col>10</xdr:col>
      <xdr:colOff>838202</xdr:colOff>
      <xdr:row>5</xdr:row>
      <xdr:rowOff>685801</xdr:rowOff>
    </xdr:to>
    <xdr:pic>
      <xdr:nvPicPr>
        <xdr:cNvPr id="124" name="Picture 123" descr="BuffaloBills.g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7502" y="1419226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228602</xdr:colOff>
      <xdr:row>6</xdr:row>
      <xdr:rowOff>47626</xdr:rowOff>
    </xdr:from>
    <xdr:to>
      <xdr:col>10</xdr:col>
      <xdr:colOff>838202</xdr:colOff>
      <xdr:row>6</xdr:row>
      <xdr:rowOff>657226</xdr:rowOff>
    </xdr:to>
    <xdr:pic>
      <xdr:nvPicPr>
        <xdr:cNvPr id="125" name="Picture 124" descr="BuffaloBills.gi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02" y="2114551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228602</xdr:colOff>
      <xdr:row>7</xdr:row>
      <xdr:rowOff>47626</xdr:rowOff>
    </xdr:from>
    <xdr:to>
      <xdr:col>10</xdr:col>
      <xdr:colOff>838202</xdr:colOff>
      <xdr:row>7</xdr:row>
      <xdr:rowOff>657226</xdr:rowOff>
    </xdr:to>
    <xdr:pic>
      <xdr:nvPicPr>
        <xdr:cNvPr id="126" name="Picture 125" descr="BuffaloBills.gi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2" y="2838451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9</xdr:row>
      <xdr:rowOff>57561</xdr:rowOff>
    </xdr:from>
    <xdr:to>
      <xdr:col>10</xdr:col>
      <xdr:colOff>923925</xdr:colOff>
      <xdr:row>9</xdr:row>
      <xdr:rowOff>636763</xdr:rowOff>
    </xdr:to>
    <xdr:pic>
      <xdr:nvPicPr>
        <xdr:cNvPr id="143" name="Picture 142" descr="BuffaloBills.gif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91300" y="4296186"/>
          <a:ext cx="771525" cy="579202"/>
        </a:xfrm>
        <a:prstGeom prst="rect">
          <a:avLst/>
        </a:prstGeom>
      </xdr:spPr>
    </xdr:pic>
    <xdr:clientData/>
  </xdr:twoCellAnchor>
  <xdr:twoCellAnchor editAs="oneCell">
    <xdr:from>
      <xdr:col>10</xdr:col>
      <xdr:colOff>172609</xdr:colOff>
      <xdr:row>10</xdr:row>
      <xdr:rowOff>62852</xdr:rowOff>
    </xdr:from>
    <xdr:to>
      <xdr:col>10</xdr:col>
      <xdr:colOff>865616</xdr:colOff>
      <xdr:row>10</xdr:row>
      <xdr:rowOff>650522</xdr:rowOff>
    </xdr:to>
    <xdr:pic>
      <xdr:nvPicPr>
        <xdr:cNvPr id="144" name="Picture 143" descr="BuffaloBills.gif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611509" y="5025377"/>
          <a:ext cx="693007" cy="587670"/>
        </a:xfrm>
        <a:prstGeom prst="rect">
          <a:avLst/>
        </a:prstGeom>
      </xdr:spPr>
    </xdr:pic>
    <xdr:clientData/>
  </xdr:twoCellAnchor>
  <xdr:twoCellAnchor editAs="oneCell">
    <xdr:from>
      <xdr:col>10</xdr:col>
      <xdr:colOff>234802</xdr:colOff>
      <xdr:row>11</xdr:row>
      <xdr:rowOff>62852</xdr:rowOff>
    </xdr:from>
    <xdr:to>
      <xdr:col>10</xdr:col>
      <xdr:colOff>822472</xdr:colOff>
      <xdr:row>11</xdr:row>
      <xdr:rowOff>650522</xdr:rowOff>
    </xdr:to>
    <xdr:pic>
      <xdr:nvPicPr>
        <xdr:cNvPr id="145" name="Picture 144" descr="BuffaloBills.gif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3702" y="5749277"/>
          <a:ext cx="587670" cy="58767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85726</xdr:colOff>
      <xdr:row>4</xdr:row>
      <xdr:rowOff>104776</xdr:rowOff>
    </xdr:from>
    <xdr:to>
      <xdr:col>9</xdr:col>
      <xdr:colOff>885634</xdr:colOff>
      <xdr:row>4</xdr:row>
      <xdr:rowOff>647700</xdr:rowOff>
    </xdr:to>
    <xdr:pic>
      <xdr:nvPicPr>
        <xdr:cNvPr id="158" name="Buffalo" descr="Bills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514976" y="723901"/>
          <a:ext cx="799908" cy="542924"/>
        </a:xfrm>
        <a:prstGeom prst="rect">
          <a:avLst/>
        </a:prstGeom>
      </xdr:spPr>
    </xdr:pic>
    <xdr:clientData/>
  </xdr:twoCellAnchor>
  <xdr:twoCellAnchor editAs="oneCell">
    <xdr:from>
      <xdr:col>9</xdr:col>
      <xdr:colOff>259538</xdr:colOff>
      <xdr:row>5</xdr:row>
      <xdr:rowOff>28574</xdr:rowOff>
    </xdr:from>
    <xdr:to>
      <xdr:col>9</xdr:col>
      <xdr:colOff>838200</xdr:colOff>
      <xdr:row>5</xdr:row>
      <xdr:rowOff>669237</xdr:rowOff>
    </xdr:to>
    <xdr:pic>
      <xdr:nvPicPr>
        <xdr:cNvPr id="159" name="Miami" descr="Bills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688788" y="1371599"/>
          <a:ext cx="578662" cy="640663"/>
        </a:xfrm>
        <a:prstGeom prst="rect">
          <a:avLst/>
        </a:prstGeom>
      </xdr:spPr>
    </xdr:pic>
    <xdr:clientData/>
  </xdr:twoCellAnchor>
  <xdr:twoCellAnchor editAs="oneCell">
    <xdr:from>
      <xdr:col>9</xdr:col>
      <xdr:colOff>78562</xdr:colOff>
      <xdr:row>6</xdr:row>
      <xdr:rowOff>218789</xdr:rowOff>
    </xdr:from>
    <xdr:to>
      <xdr:col>9</xdr:col>
      <xdr:colOff>855077</xdr:colOff>
      <xdr:row>6</xdr:row>
      <xdr:rowOff>619125</xdr:rowOff>
    </xdr:to>
    <xdr:pic>
      <xdr:nvPicPr>
        <xdr:cNvPr id="160" name="NewEngland" descr="Bills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507812" y="2285714"/>
          <a:ext cx="776515" cy="400336"/>
        </a:xfrm>
        <a:prstGeom prst="rect">
          <a:avLst/>
        </a:prstGeom>
      </xdr:spPr>
    </xdr:pic>
    <xdr:clientData/>
  </xdr:twoCellAnchor>
  <xdr:twoCellAnchor editAs="oneCell">
    <xdr:from>
      <xdr:col>9</xdr:col>
      <xdr:colOff>116662</xdr:colOff>
      <xdr:row>7</xdr:row>
      <xdr:rowOff>147536</xdr:rowOff>
    </xdr:from>
    <xdr:to>
      <xdr:col>9</xdr:col>
      <xdr:colOff>885825</xdr:colOff>
      <xdr:row>7</xdr:row>
      <xdr:rowOff>606896</xdr:rowOff>
    </xdr:to>
    <xdr:pic>
      <xdr:nvPicPr>
        <xdr:cNvPr id="161" name="NYJets" descr="Bills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545912" y="2938361"/>
          <a:ext cx="769163" cy="459360"/>
        </a:xfrm>
        <a:prstGeom prst="rect">
          <a:avLst/>
        </a:prstGeom>
      </xdr:spPr>
    </xdr:pic>
    <xdr:clientData/>
  </xdr:twoCellAnchor>
  <xdr:twoCellAnchor editAs="oneCell">
    <xdr:from>
      <xdr:col>9</xdr:col>
      <xdr:colOff>192863</xdr:colOff>
      <xdr:row>8</xdr:row>
      <xdr:rowOff>106753</xdr:rowOff>
    </xdr:from>
    <xdr:to>
      <xdr:col>9</xdr:col>
      <xdr:colOff>865667</xdr:colOff>
      <xdr:row>8</xdr:row>
      <xdr:rowOff>647700</xdr:rowOff>
    </xdr:to>
    <xdr:pic>
      <xdr:nvPicPr>
        <xdr:cNvPr id="162" name="NYGiants" descr="Bills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622113" y="3621478"/>
          <a:ext cx="672804" cy="540947"/>
        </a:xfrm>
        <a:prstGeom prst="rect">
          <a:avLst/>
        </a:prstGeom>
      </xdr:spPr>
    </xdr:pic>
    <xdr:clientData/>
  </xdr:twoCellAnchor>
  <xdr:twoCellAnchor editAs="oneCell">
    <xdr:from>
      <xdr:col>9</xdr:col>
      <xdr:colOff>59513</xdr:colOff>
      <xdr:row>9</xdr:row>
      <xdr:rowOff>152074</xdr:rowOff>
    </xdr:from>
    <xdr:to>
      <xdr:col>9</xdr:col>
      <xdr:colOff>872835</xdr:colOff>
      <xdr:row>9</xdr:row>
      <xdr:rowOff>571500</xdr:rowOff>
    </xdr:to>
    <xdr:pic>
      <xdr:nvPicPr>
        <xdr:cNvPr id="163" name="Philadelphia" descr="Bills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88763" y="4390699"/>
          <a:ext cx="813322" cy="419426"/>
        </a:xfrm>
        <a:prstGeom prst="rect">
          <a:avLst/>
        </a:prstGeom>
      </xdr:spPr>
    </xdr:pic>
    <xdr:clientData/>
  </xdr:twoCellAnchor>
  <xdr:twoCellAnchor editAs="oneCell">
    <xdr:from>
      <xdr:col>9</xdr:col>
      <xdr:colOff>202388</xdr:colOff>
      <xdr:row>10</xdr:row>
      <xdr:rowOff>85363</xdr:rowOff>
    </xdr:from>
    <xdr:to>
      <xdr:col>9</xdr:col>
      <xdr:colOff>781050</xdr:colOff>
      <xdr:row>10</xdr:row>
      <xdr:rowOff>688648</xdr:rowOff>
    </xdr:to>
    <xdr:pic>
      <xdr:nvPicPr>
        <xdr:cNvPr id="164" name="Washington" descr="Bills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631638" y="5047888"/>
          <a:ext cx="578662" cy="603285"/>
        </a:xfrm>
        <a:prstGeom prst="rect">
          <a:avLst/>
        </a:prstGeom>
      </xdr:spPr>
    </xdr:pic>
    <xdr:clientData/>
  </xdr:twoCellAnchor>
  <xdr:twoCellAnchor editAs="oneCell">
    <xdr:from>
      <xdr:col>9</xdr:col>
      <xdr:colOff>173812</xdr:colOff>
      <xdr:row>11</xdr:row>
      <xdr:rowOff>93209</xdr:rowOff>
    </xdr:from>
    <xdr:to>
      <xdr:col>9</xdr:col>
      <xdr:colOff>830665</xdr:colOff>
      <xdr:row>11</xdr:row>
      <xdr:rowOff>695324</xdr:rowOff>
    </xdr:to>
    <xdr:pic>
      <xdr:nvPicPr>
        <xdr:cNvPr id="165" name="Dallas" descr="Bills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603062" y="5779634"/>
          <a:ext cx="656853" cy="602115"/>
        </a:xfrm>
        <a:prstGeom prst="rect">
          <a:avLst/>
        </a:prstGeom>
      </xdr:spPr>
    </xdr:pic>
    <xdr:clientData/>
  </xdr:twoCellAnchor>
  <xdr:twoCellAnchor editAs="oneCell">
    <xdr:from>
      <xdr:col>10</xdr:col>
      <xdr:colOff>219077</xdr:colOff>
      <xdr:row>12</xdr:row>
      <xdr:rowOff>47626</xdr:rowOff>
    </xdr:from>
    <xdr:to>
      <xdr:col>10</xdr:col>
      <xdr:colOff>828677</xdr:colOff>
      <xdr:row>12</xdr:row>
      <xdr:rowOff>657226</xdr:rowOff>
    </xdr:to>
    <xdr:pic>
      <xdr:nvPicPr>
        <xdr:cNvPr id="254" name="Picture 253" descr="BuffaloBills.gif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657977" y="6457951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228602</xdr:colOff>
      <xdr:row>13</xdr:row>
      <xdr:rowOff>57151</xdr:rowOff>
    </xdr:from>
    <xdr:to>
      <xdr:col>10</xdr:col>
      <xdr:colOff>838202</xdr:colOff>
      <xdr:row>13</xdr:row>
      <xdr:rowOff>666751</xdr:rowOff>
    </xdr:to>
    <xdr:pic>
      <xdr:nvPicPr>
        <xdr:cNvPr id="255" name="Picture 254" descr="BuffaloBills.gif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667502" y="7191376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200027</xdr:colOff>
      <xdr:row>14</xdr:row>
      <xdr:rowOff>57151</xdr:rowOff>
    </xdr:from>
    <xdr:to>
      <xdr:col>10</xdr:col>
      <xdr:colOff>809627</xdr:colOff>
      <xdr:row>14</xdr:row>
      <xdr:rowOff>666751</xdr:rowOff>
    </xdr:to>
    <xdr:pic>
      <xdr:nvPicPr>
        <xdr:cNvPr id="256" name="Picture 255" descr="BuffaloBills.gif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638927" y="7915276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219077</xdr:colOff>
      <xdr:row>15</xdr:row>
      <xdr:rowOff>57151</xdr:rowOff>
    </xdr:from>
    <xdr:to>
      <xdr:col>10</xdr:col>
      <xdr:colOff>828677</xdr:colOff>
      <xdr:row>15</xdr:row>
      <xdr:rowOff>666751</xdr:rowOff>
    </xdr:to>
    <xdr:pic>
      <xdr:nvPicPr>
        <xdr:cNvPr id="257" name="Picture 256" descr="BuffaloBills.gif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657977" y="8639176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</xdr:colOff>
      <xdr:row>16</xdr:row>
      <xdr:rowOff>86136</xdr:rowOff>
    </xdr:from>
    <xdr:to>
      <xdr:col>10</xdr:col>
      <xdr:colOff>895350</xdr:colOff>
      <xdr:row>16</xdr:row>
      <xdr:rowOff>665338</xdr:rowOff>
    </xdr:to>
    <xdr:pic>
      <xdr:nvPicPr>
        <xdr:cNvPr id="258" name="Picture 257" descr="BuffaloBills.gif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562725" y="9392061"/>
          <a:ext cx="771525" cy="579202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17</xdr:row>
      <xdr:rowOff>76611</xdr:rowOff>
    </xdr:from>
    <xdr:to>
      <xdr:col>10</xdr:col>
      <xdr:colOff>914400</xdr:colOff>
      <xdr:row>17</xdr:row>
      <xdr:rowOff>655813</xdr:rowOff>
    </xdr:to>
    <xdr:pic>
      <xdr:nvPicPr>
        <xdr:cNvPr id="259" name="Picture 258" descr="BuffaloBills.gif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581775" y="10106436"/>
          <a:ext cx="771525" cy="579202"/>
        </a:xfrm>
        <a:prstGeom prst="rect">
          <a:avLst/>
        </a:prstGeom>
      </xdr:spPr>
    </xdr:pic>
    <xdr:clientData/>
  </xdr:twoCellAnchor>
  <xdr:twoCellAnchor editAs="oneCell">
    <xdr:from>
      <xdr:col>10</xdr:col>
      <xdr:colOff>234802</xdr:colOff>
      <xdr:row>18</xdr:row>
      <xdr:rowOff>72377</xdr:rowOff>
    </xdr:from>
    <xdr:to>
      <xdr:col>10</xdr:col>
      <xdr:colOff>822472</xdr:colOff>
      <xdr:row>18</xdr:row>
      <xdr:rowOff>660047</xdr:rowOff>
    </xdr:to>
    <xdr:pic>
      <xdr:nvPicPr>
        <xdr:cNvPr id="260" name="Picture 259" descr="BuffaloBills.gif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673702" y="10826102"/>
          <a:ext cx="587670" cy="587670"/>
        </a:xfrm>
        <a:prstGeom prst="rect">
          <a:avLst/>
        </a:prstGeom>
      </xdr:spPr>
    </xdr:pic>
    <xdr:clientData/>
  </xdr:twoCellAnchor>
  <xdr:twoCellAnchor editAs="oneCell">
    <xdr:from>
      <xdr:col>10</xdr:col>
      <xdr:colOff>225277</xdr:colOff>
      <xdr:row>19</xdr:row>
      <xdr:rowOff>72377</xdr:rowOff>
    </xdr:from>
    <xdr:to>
      <xdr:col>10</xdr:col>
      <xdr:colOff>812947</xdr:colOff>
      <xdr:row>19</xdr:row>
      <xdr:rowOff>660047</xdr:rowOff>
    </xdr:to>
    <xdr:pic>
      <xdr:nvPicPr>
        <xdr:cNvPr id="261" name="Picture 260" descr="BuffaloBills.gif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664177" y="11550002"/>
          <a:ext cx="587670" cy="587670"/>
        </a:xfrm>
        <a:prstGeom prst="rect">
          <a:avLst/>
        </a:prstGeom>
      </xdr:spPr>
    </xdr:pic>
    <xdr:clientData/>
  </xdr:twoCellAnchor>
  <xdr:twoCellAnchor editAs="oneCell">
    <xdr:from>
      <xdr:col>9</xdr:col>
      <xdr:colOff>116663</xdr:colOff>
      <xdr:row>12</xdr:row>
      <xdr:rowOff>166375</xdr:rowOff>
    </xdr:from>
    <xdr:to>
      <xdr:col>9</xdr:col>
      <xdr:colOff>878021</xdr:colOff>
      <xdr:row>12</xdr:row>
      <xdr:rowOff>571500</xdr:rowOff>
    </xdr:to>
    <xdr:pic>
      <xdr:nvPicPr>
        <xdr:cNvPr id="262" name="Baltimore" descr="Bills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545913" y="6576700"/>
          <a:ext cx="761358" cy="405125"/>
        </a:xfrm>
        <a:prstGeom prst="rect">
          <a:avLst/>
        </a:prstGeom>
      </xdr:spPr>
    </xdr:pic>
    <xdr:clientData/>
  </xdr:twoCellAnchor>
  <xdr:twoCellAnchor editAs="oneCell">
    <xdr:from>
      <xdr:col>9</xdr:col>
      <xdr:colOff>145237</xdr:colOff>
      <xdr:row>13</xdr:row>
      <xdr:rowOff>127742</xdr:rowOff>
    </xdr:from>
    <xdr:to>
      <xdr:col>9</xdr:col>
      <xdr:colOff>825458</xdr:colOff>
      <xdr:row>13</xdr:row>
      <xdr:rowOff>647700</xdr:rowOff>
    </xdr:to>
    <xdr:pic>
      <xdr:nvPicPr>
        <xdr:cNvPr id="263" name="Cincinnati" descr="Bills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574487" y="7261967"/>
          <a:ext cx="680221" cy="519958"/>
        </a:xfrm>
        <a:prstGeom prst="rect">
          <a:avLst/>
        </a:prstGeom>
      </xdr:spPr>
    </xdr:pic>
    <xdr:clientData/>
  </xdr:twoCellAnchor>
  <xdr:twoCellAnchor editAs="oneCell">
    <xdr:from>
      <xdr:col>9</xdr:col>
      <xdr:colOff>173813</xdr:colOff>
      <xdr:row>14</xdr:row>
      <xdr:rowOff>51892</xdr:rowOff>
    </xdr:from>
    <xdr:to>
      <xdr:col>9</xdr:col>
      <xdr:colOff>830957</xdr:colOff>
      <xdr:row>14</xdr:row>
      <xdr:rowOff>704850</xdr:rowOff>
    </xdr:to>
    <xdr:pic>
      <xdr:nvPicPr>
        <xdr:cNvPr id="264" name="Pittsburgh" descr="Bills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603063" y="7910017"/>
          <a:ext cx="657144" cy="652958"/>
        </a:xfrm>
        <a:prstGeom prst="rect">
          <a:avLst/>
        </a:prstGeom>
      </xdr:spPr>
    </xdr:pic>
    <xdr:clientData/>
  </xdr:twoCellAnchor>
  <xdr:twoCellAnchor editAs="oneCell">
    <xdr:from>
      <xdr:col>9</xdr:col>
      <xdr:colOff>164288</xdr:colOff>
      <xdr:row>15</xdr:row>
      <xdr:rowOff>113524</xdr:rowOff>
    </xdr:from>
    <xdr:to>
      <xdr:col>9</xdr:col>
      <xdr:colOff>824188</xdr:colOff>
      <xdr:row>15</xdr:row>
      <xdr:rowOff>628649</xdr:rowOff>
    </xdr:to>
    <xdr:pic>
      <xdr:nvPicPr>
        <xdr:cNvPr id="265" name="Cleveland" descr="Bills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593538" y="8695549"/>
          <a:ext cx="659900" cy="515125"/>
        </a:xfrm>
        <a:prstGeom prst="rect">
          <a:avLst/>
        </a:prstGeom>
      </xdr:spPr>
    </xdr:pic>
    <xdr:clientData/>
  </xdr:twoCellAnchor>
  <xdr:twoCellAnchor editAs="oneCell">
    <xdr:from>
      <xdr:col>9</xdr:col>
      <xdr:colOff>116663</xdr:colOff>
      <xdr:row>16</xdr:row>
      <xdr:rowOff>141881</xdr:rowOff>
    </xdr:from>
    <xdr:to>
      <xdr:col>9</xdr:col>
      <xdr:colOff>801857</xdr:colOff>
      <xdr:row>16</xdr:row>
      <xdr:rowOff>609600</xdr:rowOff>
    </xdr:to>
    <xdr:pic>
      <xdr:nvPicPr>
        <xdr:cNvPr id="266" name="Chicago" descr="Bills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545913" y="9447806"/>
          <a:ext cx="685194" cy="467719"/>
        </a:xfrm>
        <a:prstGeom prst="rect">
          <a:avLst/>
        </a:prstGeom>
      </xdr:spPr>
    </xdr:pic>
    <xdr:clientData/>
  </xdr:twoCellAnchor>
  <xdr:twoCellAnchor editAs="oneCell">
    <xdr:from>
      <xdr:col>9</xdr:col>
      <xdr:colOff>135712</xdr:colOff>
      <xdr:row>17</xdr:row>
      <xdr:rowOff>79041</xdr:rowOff>
    </xdr:from>
    <xdr:to>
      <xdr:col>9</xdr:col>
      <xdr:colOff>838841</xdr:colOff>
      <xdr:row>17</xdr:row>
      <xdr:rowOff>619125</xdr:rowOff>
    </xdr:to>
    <xdr:pic>
      <xdr:nvPicPr>
        <xdr:cNvPr id="267" name="Detroit" descr="Bills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564962" y="10108866"/>
          <a:ext cx="703129" cy="540084"/>
        </a:xfrm>
        <a:prstGeom prst="rect">
          <a:avLst/>
        </a:prstGeom>
      </xdr:spPr>
    </xdr:pic>
    <xdr:clientData/>
  </xdr:twoCellAnchor>
  <xdr:twoCellAnchor editAs="oneCell">
    <xdr:from>
      <xdr:col>9</xdr:col>
      <xdr:colOff>126187</xdr:colOff>
      <xdr:row>18</xdr:row>
      <xdr:rowOff>118055</xdr:rowOff>
    </xdr:from>
    <xdr:to>
      <xdr:col>9</xdr:col>
      <xdr:colOff>856532</xdr:colOff>
      <xdr:row>18</xdr:row>
      <xdr:rowOff>628650</xdr:rowOff>
    </xdr:to>
    <xdr:pic>
      <xdr:nvPicPr>
        <xdr:cNvPr id="268" name="GreenBay" descr="Bills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555437" y="10871780"/>
          <a:ext cx="730345" cy="510595"/>
        </a:xfrm>
        <a:prstGeom prst="rect">
          <a:avLst/>
        </a:prstGeom>
      </xdr:spPr>
    </xdr:pic>
    <xdr:clientData/>
  </xdr:twoCellAnchor>
  <xdr:twoCellAnchor editAs="oneCell">
    <xdr:from>
      <xdr:col>9</xdr:col>
      <xdr:colOff>252097</xdr:colOff>
      <xdr:row>19</xdr:row>
      <xdr:rowOff>28574</xdr:rowOff>
    </xdr:from>
    <xdr:to>
      <xdr:col>9</xdr:col>
      <xdr:colOff>750390</xdr:colOff>
      <xdr:row>19</xdr:row>
      <xdr:rowOff>669237</xdr:rowOff>
    </xdr:to>
    <xdr:pic>
      <xdr:nvPicPr>
        <xdr:cNvPr id="269" name="Minnesota" descr="Bills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681347" y="11506199"/>
          <a:ext cx="498293" cy="640663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142877</xdr:colOff>
      <xdr:row>20</xdr:row>
      <xdr:rowOff>95860</xdr:rowOff>
    </xdr:from>
    <xdr:to>
      <xdr:col>10</xdr:col>
      <xdr:colOff>855163</xdr:colOff>
      <xdr:row>20</xdr:row>
      <xdr:rowOff>628649</xdr:rowOff>
    </xdr:to>
    <xdr:pic>
      <xdr:nvPicPr>
        <xdr:cNvPr id="270" name="Picture 269" descr="BuffaloBills.gif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581777" y="12297385"/>
          <a:ext cx="712286" cy="532789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247652</xdr:colOff>
      <xdr:row>21</xdr:row>
      <xdr:rowOff>101312</xdr:rowOff>
    </xdr:from>
    <xdr:to>
      <xdr:col>10</xdr:col>
      <xdr:colOff>857252</xdr:colOff>
      <xdr:row>21</xdr:row>
      <xdr:rowOff>641639</xdr:rowOff>
    </xdr:to>
    <xdr:pic>
      <xdr:nvPicPr>
        <xdr:cNvPr id="271" name="Picture 270" descr="BuffaloBills.gif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686552" y="13026737"/>
          <a:ext cx="609600" cy="540327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180976</xdr:colOff>
      <xdr:row>22</xdr:row>
      <xdr:rowOff>85505</xdr:rowOff>
    </xdr:from>
    <xdr:to>
      <xdr:col>10</xdr:col>
      <xdr:colOff>879096</xdr:colOff>
      <xdr:row>22</xdr:row>
      <xdr:rowOff>609600</xdr:rowOff>
    </xdr:to>
    <xdr:pic>
      <xdr:nvPicPr>
        <xdr:cNvPr id="272" name="Picture 271" descr="BuffaloBills.gif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619876" y="13734830"/>
          <a:ext cx="698120" cy="524095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200027</xdr:colOff>
      <xdr:row>23</xdr:row>
      <xdr:rowOff>28576</xdr:rowOff>
    </xdr:from>
    <xdr:to>
      <xdr:col>10</xdr:col>
      <xdr:colOff>809627</xdr:colOff>
      <xdr:row>23</xdr:row>
      <xdr:rowOff>638176</xdr:rowOff>
    </xdr:to>
    <xdr:pic>
      <xdr:nvPicPr>
        <xdr:cNvPr id="273" name="Picture 272" descr="BuffaloBills.gif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638927" y="14401801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215752</xdr:colOff>
      <xdr:row>24</xdr:row>
      <xdr:rowOff>43802</xdr:rowOff>
    </xdr:from>
    <xdr:to>
      <xdr:col>10</xdr:col>
      <xdr:colOff>803422</xdr:colOff>
      <xdr:row>24</xdr:row>
      <xdr:rowOff>631472</xdr:rowOff>
    </xdr:to>
    <xdr:pic>
      <xdr:nvPicPr>
        <xdr:cNvPr id="274" name="Picture 273" descr="BuffaloBills.gif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654652" y="15140927"/>
          <a:ext cx="587670" cy="587670"/>
        </a:xfrm>
        <a:prstGeom prst="rect">
          <a:avLst/>
        </a:prstGeom>
      </xdr:spPr>
    </xdr:pic>
    <xdr:clientData/>
  </xdr:twoCellAnchor>
  <xdr:twoCellAnchor editAs="oneCell">
    <xdr:from>
      <xdr:col>10</xdr:col>
      <xdr:colOff>234802</xdr:colOff>
      <xdr:row>25</xdr:row>
      <xdr:rowOff>62852</xdr:rowOff>
    </xdr:from>
    <xdr:to>
      <xdr:col>10</xdr:col>
      <xdr:colOff>822472</xdr:colOff>
      <xdr:row>25</xdr:row>
      <xdr:rowOff>650522</xdr:rowOff>
    </xdr:to>
    <xdr:pic>
      <xdr:nvPicPr>
        <xdr:cNvPr id="275" name="Picture 274" descr="BuffaloBills.gif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673702" y="15883877"/>
          <a:ext cx="587670" cy="587670"/>
        </a:xfrm>
        <a:prstGeom prst="rect">
          <a:avLst/>
        </a:prstGeom>
      </xdr:spPr>
    </xdr:pic>
    <xdr:clientData/>
  </xdr:twoCellAnchor>
  <xdr:twoCellAnchor editAs="oneCell">
    <xdr:from>
      <xdr:col>10</xdr:col>
      <xdr:colOff>234802</xdr:colOff>
      <xdr:row>26</xdr:row>
      <xdr:rowOff>53327</xdr:rowOff>
    </xdr:from>
    <xdr:to>
      <xdr:col>10</xdr:col>
      <xdr:colOff>822472</xdr:colOff>
      <xdr:row>26</xdr:row>
      <xdr:rowOff>640997</xdr:rowOff>
    </xdr:to>
    <xdr:pic>
      <xdr:nvPicPr>
        <xdr:cNvPr id="276" name="Picture 275" descr="BuffaloBills.gif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673702" y="16598252"/>
          <a:ext cx="587670" cy="587670"/>
        </a:xfrm>
        <a:prstGeom prst="rect">
          <a:avLst/>
        </a:prstGeom>
      </xdr:spPr>
    </xdr:pic>
    <xdr:clientData/>
  </xdr:twoCellAnchor>
  <xdr:twoCellAnchor editAs="oneCell">
    <xdr:from>
      <xdr:col>10</xdr:col>
      <xdr:colOff>215752</xdr:colOff>
      <xdr:row>27</xdr:row>
      <xdr:rowOff>62852</xdr:rowOff>
    </xdr:from>
    <xdr:to>
      <xdr:col>10</xdr:col>
      <xdr:colOff>803422</xdr:colOff>
      <xdr:row>27</xdr:row>
      <xdr:rowOff>650522</xdr:rowOff>
    </xdr:to>
    <xdr:pic>
      <xdr:nvPicPr>
        <xdr:cNvPr id="277" name="Picture 276" descr="BuffaloBills.gif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654652" y="17331677"/>
          <a:ext cx="587670" cy="587670"/>
        </a:xfrm>
        <a:prstGeom prst="rect">
          <a:avLst/>
        </a:prstGeom>
      </xdr:spPr>
    </xdr:pic>
    <xdr:clientData/>
  </xdr:twoCellAnchor>
  <xdr:twoCellAnchor editAs="oneCell">
    <xdr:from>
      <xdr:col>9</xdr:col>
      <xdr:colOff>240488</xdr:colOff>
      <xdr:row>20</xdr:row>
      <xdr:rowOff>116206</xdr:rowOff>
    </xdr:from>
    <xdr:to>
      <xdr:col>9</xdr:col>
      <xdr:colOff>819150</xdr:colOff>
      <xdr:row>20</xdr:row>
      <xdr:rowOff>638755</xdr:rowOff>
    </xdr:to>
    <xdr:pic>
      <xdr:nvPicPr>
        <xdr:cNvPr id="278" name="Houston" descr="Bills.pn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669738" y="12317731"/>
          <a:ext cx="578662" cy="522549"/>
        </a:xfrm>
        <a:prstGeom prst="rect">
          <a:avLst/>
        </a:prstGeom>
      </xdr:spPr>
    </xdr:pic>
    <xdr:clientData/>
  </xdr:twoCellAnchor>
  <xdr:twoCellAnchor editAs="oneCell">
    <xdr:from>
      <xdr:col>9</xdr:col>
      <xdr:colOff>211913</xdr:colOff>
      <xdr:row>21</xdr:row>
      <xdr:rowOff>53710</xdr:rowOff>
    </xdr:from>
    <xdr:to>
      <xdr:col>9</xdr:col>
      <xdr:colOff>790575</xdr:colOff>
      <xdr:row>21</xdr:row>
      <xdr:rowOff>644101</xdr:rowOff>
    </xdr:to>
    <xdr:pic>
      <xdr:nvPicPr>
        <xdr:cNvPr id="279" name="Indianapolis" descr="Bills.pn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641163" y="12979135"/>
          <a:ext cx="578662" cy="590391"/>
        </a:xfrm>
        <a:prstGeom prst="rect">
          <a:avLst/>
        </a:prstGeom>
      </xdr:spPr>
    </xdr:pic>
    <xdr:clientData/>
  </xdr:twoCellAnchor>
  <xdr:twoCellAnchor editAs="oneCell">
    <xdr:from>
      <xdr:col>9</xdr:col>
      <xdr:colOff>145237</xdr:colOff>
      <xdr:row>22</xdr:row>
      <xdr:rowOff>101940</xdr:rowOff>
    </xdr:from>
    <xdr:to>
      <xdr:col>9</xdr:col>
      <xdr:colOff>828674</xdr:colOff>
      <xdr:row>22</xdr:row>
      <xdr:rowOff>662804</xdr:rowOff>
    </xdr:to>
    <xdr:pic>
      <xdr:nvPicPr>
        <xdr:cNvPr id="280" name="Jacksonville" descr="Bills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574487" y="13751265"/>
          <a:ext cx="683437" cy="560864"/>
        </a:xfrm>
        <a:prstGeom prst="rect">
          <a:avLst/>
        </a:prstGeom>
      </xdr:spPr>
    </xdr:pic>
    <xdr:clientData/>
  </xdr:twoCellAnchor>
  <xdr:twoCellAnchor editAs="oneCell">
    <xdr:from>
      <xdr:col>9</xdr:col>
      <xdr:colOff>154763</xdr:colOff>
      <xdr:row>23</xdr:row>
      <xdr:rowOff>149833</xdr:rowOff>
    </xdr:from>
    <xdr:to>
      <xdr:col>9</xdr:col>
      <xdr:colOff>823853</xdr:colOff>
      <xdr:row>23</xdr:row>
      <xdr:rowOff>676274</xdr:rowOff>
    </xdr:to>
    <xdr:pic>
      <xdr:nvPicPr>
        <xdr:cNvPr id="281" name="Tennessee" descr="Bills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584013" y="14523058"/>
          <a:ext cx="669090" cy="526441"/>
        </a:xfrm>
        <a:prstGeom prst="rect">
          <a:avLst/>
        </a:prstGeom>
      </xdr:spPr>
    </xdr:pic>
    <xdr:clientData/>
  </xdr:twoCellAnchor>
  <xdr:twoCellAnchor editAs="oneCell">
    <xdr:from>
      <xdr:col>9</xdr:col>
      <xdr:colOff>230963</xdr:colOff>
      <xdr:row>24</xdr:row>
      <xdr:rowOff>132506</xdr:rowOff>
    </xdr:from>
    <xdr:to>
      <xdr:col>9</xdr:col>
      <xdr:colOff>809625</xdr:colOff>
      <xdr:row>24</xdr:row>
      <xdr:rowOff>679604</xdr:rowOff>
    </xdr:to>
    <xdr:pic>
      <xdr:nvPicPr>
        <xdr:cNvPr id="282" name="Atlanta" descr="Bills.pn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660213" y="15229631"/>
          <a:ext cx="578662" cy="547098"/>
        </a:xfrm>
        <a:prstGeom prst="rect">
          <a:avLst/>
        </a:prstGeom>
      </xdr:spPr>
    </xdr:pic>
    <xdr:clientData/>
  </xdr:twoCellAnchor>
  <xdr:twoCellAnchor editAs="oneCell">
    <xdr:from>
      <xdr:col>9</xdr:col>
      <xdr:colOff>97613</xdr:colOff>
      <xdr:row>25</xdr:row>
      <xdr:rowOff>167878</xdr:rowOff>
    </xdr:from>
    <xdr:to>
      <xdr:col>9</xdr:col>
      <xdr:colOff>858880</xdr:colOff>
      <xdr:row>25</xdr:row>
      <xdr:rowOff>619126</xdr:rowOff>
    </xdr:to>
    <xdr:pic>
      <xdr:nvPicPr>
        <xdr:cNvPr id="283" name="Carolina" descr="Bills.pn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526863" y="15988903"/>
          <a:ext cx="761267" cy="451248"/>
        </a:xfrm>
        <a:prstGeom prst="rect">
          <a:avLst/>
        </a:prstGeom>
      </xdr:spPr>
    </xdr:pic>
    <xdr:clientData/>
  </xdr:twoCellAnchor>
  <xdr:twoCellAnchor editAs="oneCell">
    <xdr:from>
      <xdr:col>9</xdr:col>
      <xdr:colOff>266255</xdr:colOff>
      <xdr:row>26</xdr:row>
      <xdr:rowOff>47624</xdr:rowOff>
    </xdr:from>
    <xdr:to>
      <xdr:col>9</xdr:col>
      <xdr:colOff>793382</xdr:colOff>
      <xdr:row>26</xdr:row>
      <xdr:rowOff>688287</xdr:rowOff>
    </xdr:to>
    <xdr:pic>
      <xdr:nvPicPr>
        <xdr:cNvPr id="284" name="NewOrleans" descr="Bills.pn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695505" y="16592549"/>
          <a:ext cx="527127" cy="640663"/>
        </a:xfrm>
        <a:prstGeom prst="rect">
          <a:avLst/>
        </a:prstGeom>
      </xdr:spPr>
    </xdr:pic>
    <xdr:clientData/>
  </xdr:twoCellAnchor>
  <xdr:twoCellAnchor editAs="oneCell">
    <xdr:from>
      <xdr:col>9</xdr:col>
      <xdr:colOff>192863</xdr:colOff>
      <xdr:row>27</xdr:row>
      <xdr:rowOff>74451</xdr:rowOff>
    </xdr:from>
    <xdr:to>
      <xdr:col>9</xdr:col>
      <xdr:colOff>860521</xdr:colOff>
      <xdr:row>27</xdr:row>
      <xdr:rowOff>685800</xdr:rowOff>
    </xdr:to>
    <xdr:pic>
      <xdr:nvPicPr>
        <xdr:cNvPr id="285" name="TampaBay" descr="Bills.pn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22113" y="17343276"/>
          <a:ext cx="667658" cy="611349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200027</xdr:colOff>
      <xdr:row>28</xdr:row>
      <xdr:rowOff>38101</xdr:rowOff>
    </xdr:from>
    <xdr:to>
      <xdr:col>10</xdr:col>
      <xdr:colOff>809627</xdr:colOff>
      <xdr:row>28</xdr:row>
      <xdr:rowOff>647701</xdr:rowOff>
    </xdr:to>
    <xdr:pic>
      <xdr:nvPicPr>
        <xdr:cNvPr id="286" name="Picture 285" descr="BuffaloBills.gif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638927" y="18030826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219077</xdr:colOff>
      <xdr:row>29</xdr:row>
      <xdr:rowOff>66676</xdr:rowOff>
    </xdr:from>
    <xdr:to>
      <xdr:col>10</xdr:col>
      <xdr:colOff>828677</xdr:colOff>
      <xdr:row>29</xdr:row>
      <xdr:rowOff>676276</xdr:rowOff>
    </xdr:to>
    <xdr:pic>
      <xdr:nvPicPr>
        <xdr:cNvPr id="287" name="Picture 286" descr="BuffaloBills.gif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657977" y="18783301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219077</xdr:colOff>
      <xdr:row>30</xdr:row>
      <xdr:rowOff>47626</xdr:rowOff>
    </xdr:from>
    <xdr:to>
      <xdr:col>10</xdr:col>
      <xdr:colOff>828677</xdr:colOff>
      <xdr:row>30</xdr:row>
      <xdr:rowOff>657226</xdr:rowOff>
    </xdr:to>
    <xdr:pic>
      <xdr:nvPicPr>
        <xdr:cNvPr id="288" name="Picture 287" descr="BuffaloBills.gif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657977" y="19488151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219077</xdr:colOff>
      <xdr:row>31</xdr:row>
      <xdr:rowOff>38101</xdr:rowOff>
    </xdr:from>
    <xdr:to>
      <xdr:col>10</xdr:col>
      <xdr:colOff>828677</xdr:colOff>
      <xdr:row>31</xdr:row>
      <xdr:rowOff>647701</xdr:rowOff>
    </xdr:to>
    <xdr:pic>
      <xdr:nvPicPr>
        <xdr:cNvPr id="289" name="Picture 288" descr="BuffaloBills.gif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657977" y="20202526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215752</xdr:colOff>
      <xdr:row>32</xdr:row>
      <xdr:rowOff>62852</xdr:rowOff>
    </xdr:from>
    <xdr:to>
      <xdr:col>10</xdr:col>
      <xdr:colOff>803422</xdr:colOff>
      <xdr:row>32</xdr:row>
      <xdr:rowOff>650522</xdr:rowOff>
    </xdr:to>
    <xdr:pic>
      <xdr:nvPicPr>
        <xdr:cNvPr id="290" name="Picture 289" descr="BuffaloBills.gif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654652" y="20951177"/>
          <a:ext cx="587670" cy="587670"/>
        </a:xfrm>
        <a:prstGeom prst="rect">
          <a:avLst/>
        </a:prstGeom>
      </xdr:spPr>
    </xdr:pic>
    <xdr:clientData/>
  </xdr:twoCellAnchor>
  <xdr:twoCellAnchor editAs="oneCell">
    <xdr:from>
      <xdr:col>10</xdr:col>
      <xdr:colOff>206227</xdr:colOff>
      <xdr:row>33</xdr:row>
      <xdr:rowOff>53327</xdr:rowOff>
    </xdr:from>
    <xdr:to>
      <xdr:col>10</xdr:col>
      <xdr:colOff>793897</xdr:colOff>
      <xdr:row>33</xdr:row>
      <xdr:rowOff>640997</xdr:rowOff>
    </xdr:to>
    <xdr:pic>
      <xdr:nvPicPr>
        <xdr:cNvPr id="291" name="Picture 290" descr="BuffaloBills.gif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645127" y="21665552"/>
          <a:ext cx="587670" cy="587670"/>
        </a:xfrm>
        <a:prstGeom prst="rect">
          <a:avLst/>
        </a:prstGeom>
      </xdr:spPr>
    </xdr:pic>
    <xdr:clientData/>
  </xdr:twoCellAnchor>
  <xdr:twoCellAnchor editAs="oneCell">
    <xdr:from>
      <xdr:col>10</xdr:col>
      <xdr:colOff>231736</xdr:colOff>
      <xdr:row>34</xdr:row>
      <xdr:rowOff>72377</xdr:rowOff>
    </xdr:from>
    <xdr:to>
      <xdr:col>10</xdr:col>
      <xdr:colOff>863639</xdr:colOff>
      <xdr:row>34</xdr:row>
      <xdr:rowOff>660047</xdr:rowOff>
    </xdr:to>
    <xdr:pic>
      <xdr:nvPicPr>
        <xdr:cNvPr id="292" name="Picture 291" descr="BuffaloBills.gif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670636" y="22408502"/>
          <a:ext cx="631903" cy="587670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35</xdr:row>
      <xdr:rowOff>57561</xdr:rowOff>
    </xdr:from>
    <xdr:to>
      <xdr:col>10</xdr:col>
      <xdr:colOff>904875</xdr:colOff>
      <xdr:row>35</xdr:row>
      <xdr:rowOff>636763</xdr:rowOff>
    </xdr:to>
    <xdr:pic>
      <xdr:nvPicPr>
        <xdr:cNvPr id="293" name="Picture 292" descr="BuffaloBills.gif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6572250" y="23527161"/>
          <a:ext cx="771525" cy="579202"/>
        </a:xfrm>
        <a:prstGeom prst="rect">
          <a:avLst/>
        </a:prstGeom>
      </xdr:spPr>
    </xdr:pic>
    <xdr:clientData/>
  </xdr:twoCellAnchor>
  <xdr:twoCellAnchor editAs="oneCell">
    <xdr:from>
      <xdr:col>9</xdr:col>
      <xdr:colOff>154763</xdr:colOff>
      <xdr:row>28</xdr:row>
      <xdr:rowOff>174760</xdr:rowOff>
    </xdr:from>
    <xdr:to>
      <xdr:col>9</xdr:col>
      <xdr:colOff>885545</xdr:colOff>
      <xdr:row>28</xdr:row>
      <xdr:rowOff>590549</xdr:rowOff>
    </xdr:to>
    <xdr:pic>
      <xdr:nvPicPr>
        <xdr:cNvPr id="294" name="SanDiego" descr="Bills.pn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584013" y="18167485"/>
          <a:ext cx="730782" cy="415789"/>
        </a:xfrm>
        <a:prstGeom prst="rect">
          <a:avLst/>
        </a:prstGeom>
      </xdr:spPr>
    </xdr:pic>
    <xdr:clientData/>
  </xdr:twoCellAnchor>
  <xdr:twoCellAnchor editAs="oneCell">
    <xdr:from>
      <xdr:col>9</xdr:col>
      <xdr:colOff>145238</xdr:colOff>
      <xdr:row>29</xdr:row>
      <xdr:rowOff>195402</xdr:rowOff>
    </xdr:from>
    <xdr:to>
      <xdr:col>9</xdr:col>
      <xdr:colOff>863960</xdr:colOff>
      <xdr:row>29</xdr:row>
      <xdr:rowOff>647700</xdr:rowOff>
    </xdr:to>
    <xdr:pic>
      <xdr:nvPicPr>
        <xdr:cNvPr id="295" name="Denver" descr="Bills.pn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574488" y="18912027"/>
          <a:ext cx="718722" cy="452298"/>
        </a:xfrm>
        <a:prstGeom prst="rect">
          <a:avLst/>
        </a:prstGeom>
      </xdr:spPr>
    </xdr:pic>
    <xdr:clientData/>
  </xdr:twoCellAnchor>
  <xdr:twoCellAnchor editAs="oneCell">
    <xdr:from>
      <xdr:col>9</xdr:col>
      <xdr:colOff>154762</xdr:colOff>
      <xdr:row>30</xdr:row>
      <xdr:rowOff>150403</xdr:rowOff>
    </xdr:from>
    <xdr:to>
      <xdr:col>9</xdr:col>
      <xdr:colOff>872393</xdr:colOff>
      <xdr:row>30</xdr:row>
      <xdr:rowOff>619125</xdr:rowOff>
    </xdr:to>
    <xdr:pic>
      <xdr:nvPicPr>
        <xdr:cNvPr id="296" name="KansasCity" descr="Bills.pn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584012" y="19590928"/>
          <a:ext cx="717631" cy="468722"/>
        </a:xfrm>
        <a:prstGeom prst="rect">
          <a:avLst/>
        </a:prstGeom>
      </xdr:spPr>
    </xdr:pic>
    <xdr:clientData/>
  </xdr:twoCellAnchor>
  <xdr:twoCellAnchor editAs="oneCell">
    <xdr:from>
      <xdr:col>9</xdr:col>
      <xdr:colOff>230963</xdr:colOff>
      <xdr:row>31</xdr:row>
      <xdr:rowOff>59755</xdr:rowOff>
    </xdr:from>
    <xdr:to>
      <xdr:col>9</xdr:col>
      <xdr:colOff>809625</xdr:colOff>
      <xdr:row>31</xdr:row>
      <xdr:rowOff>676155</xdr:rowOff>
    </xdr:to>
    <xdr:pic>
      <xdr:nvPicPr>
        <xdr:cNvPr id="297" name="Oakland" descr="Bills.pn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660213" y="20224180"/>
          <a:ext cx="578662" cy="616400"/>
        </a:xfrm>
        <a:prstGeom prst="rect">
          <a:avLst/>
        </a:prstGeom>
      </xdr:spPr>
    </xdr:pic>
    <xdr:clientData/>
  </xdr:twoCellAnchor>
  <xdr:twoCellAnchor editAs="oneCell">
    <xdr:from>
      <xdr:col>9</xdr:col>
      <xdr:colOff>211913</xdr:colOff>
      <xdr:row>32</xdr:row>
      <xdr:rowOff>64635</xdr:rowOff>
    </xdr:from>
    <xdr:to>
      <xdr:col>9</xdr:col>
      <xdr:colOff>790575</xdr:colOff>
      <xdr:row>32</xdr:row>
      <xdr:rowOff>595075</xdr:rowOff>
    </xdr:to>
    <xdr:pic>
      <xdr:nvPicPr>
        <xdr:cNvPr id="298" name="Arizona" descr="Bills.pn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641163" y="20952960"/>
          <a:ext cx="578662" cy="530440"/>
        </a:xfrm>
        <a:prstGeom prst="rect">
          <a:avLst/>
        </a:prstGeom>
      </xdr:spPr>
    </xdr:pic>
    <xdr:clientData/>
  </xdr:twoCellAnchor>
  <xdr:twoCellAnchor editAs="oneCell">
    <xdr:from>
      <xdr:col>9</xdr:col>
      <xdr:colOff>202387</xdr:colOff>
      <xdr:row>33</xdr:row>
      <xdr:rowOff>153115</xdr:rowOff>
    </xdr:from>
    <xdr:to>
      <xdr:col>9</xdr:col>
      <xdr:colOff>856114</xdr:colOff>
      <xdr:row>33</xdr:row>
      <xdr:rowOff>552450</xdr:rowOff>
    </xdr:to>
    <xdr:pic>
      <xdr:nvPicPr>
        <xdr:cNvPr id="299" name="SanFransisco" descr="Bills.pn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631637" y="21765340"/>
          <a:ext cx="653727" cy="399335"/>
        </a:xfrm>
        <a:prstGeom prst="rect">
          <a:avLst/>
        </a:prstGeom>
      </xdr:spPr>
    </xdr:pic>
    <xdr:clientData/>
  </xdr:twoCellAnchor>
  <xdr:twoCellAnchor editAs="oneCell">
    <xdr:from>
      <xdr:col>9</xdr:col>
      <xdr:colOff>135712</xdr:colOff>
      <xdr:row>34</xdr:row>
      <xdr:rowOff>182066</xdr:rowOff>
    </xdr:from>
    <xdr:to>
      <xdr:col>9</xdr:col>
      <xdr:colOff>870913</xdr:colOff>
      <xdr:row>34</xdr:row>
      <xdr:rowOff>533400</xdr:rowOff>
    </xdr:to>
    <xdr:pic>
      <xdr:nvPicPr>
        <xdr:cNvPr id="300" name="Seattle" descr="Bills.pn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564962" y="22518191"/>
          <a:ext cx="735201" cy="351334"/>
        </a:xfrm>
        <a:prstGeom prst="rect">
          <a:avLst/>
        </a:prstGeom>
      </xdr:spPr>
    </xdr:pic>
    <xdr:clientData/>
  </xdr:twoCellAnchor>
  <xdr:twoCellAnchor editAs="oneCell">
    <xdr:from>
      <xdr:col>9</xdr:col>
      <xdr:colOff>230962</xdr:colOff>
      <xdr:row>35</xdr:row>
      <xdr:rowOff>110313</xdr:rowOff>
    </xdr:from>
    <xdr:to>
      <xdr:col>9</xdr:col>
      <xdr:colOff>888963</xdr:colOff>
      <xdr:row>35</xdr:row>
      <xdr:rowOff>609600</xdr:rowOff>
    </xdr:to>
    <xdr:pic>
      <xdr:nvPicPr>
        <xdr:cNvPr id="301" name="SaintLouis" descr="Bills.pn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660212" y="23170338"/>
          <a:ext cx="658001" cy="4992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T76"/>
  <sheetViews>
    <sheetView showGridLines="0" showRowColHeaders="0" tabSelected="1" zoomScale="98" zoomScaleNormal="98" workbookViewId="0">
      <selection activeCell="B3" sqref="B3:D3"/>
    </sheetView>
  </sheetViews>
  <sheetFormatPr defaultRowHeight="14.25"/>
  <cols>
    <col min="1" max="1" width="1.28515625" style="8" customWidth="1"/>
    <col min="2" max="2" width="6.42578125" style="7" customWidth="1"/>
    <col min="3" max="3" width="7.85546875" style="7" customWidth="1"/>
    <col min="4" max="4" width="18.140625" style="7" customWidth="1"/>
    <col min="5" max="5" width="7.140625" style="7" customWidth="1"/>
    <col min="6" max="6" width="8.42578125" style="7" customWidth="1"/>
    <col min="7" max="7" width="8.5703125" style="7" customWidth="1"/>
    <col min="8" max="8" width="18.5703125" style="7" customWidth="1"/>
    <col min="9" max="9" width="7.28515625" style="7" customWidth="1"/>
    <col min="10" max="10" width="8.85546875" style="7" customWidth="1"/>
    <col min="11" max="11" width="8.5703125" style="7" customWidth="1"/>
    <col min="12" max="13" width="22.85546875" style="7" customWidth="1"/>
    <col min="14" max="14" width="44.140625" style="7" customWidth="1"/>
    <col min="15" max="15" width="14.7109375" style="7" customWidth="1"/>
    <col min="16" max="16" width="25.85546875" style="7" customWidth="1"/>
    <col min="17" max="17" width="22" style="7" customWidth="1"/>
    <col min="18" max="18" width="1.7109375" style="7" customWidth="1"/>
    <col min="19" max="19" width="23" style="7" customWidth="1"/>
    <col min="20" max="20" width="16.42578125" style="7" customWidth="1"/>
    <col min="21" max="21" width="17.85546875" style="7" customWidth="1"/>
    <col min="22" max="22" width="14.5703125" style="7" customWidth="1"/>
    <col min="23" max="23" width="17.85546875" style="7" customWidth="1"/>
    <col min="24" max="24" width="14" style="7" customWidth="1"/>
    <col min="25" max="16384" width="9.140625" style="7"/>
  </cols>
  <sheetData>
    <row r="1" spans="1:20" ht="16.5" customHeight="1"/>
    <row r="2" spans="1:20" s="8" customFormat="1" ht="28.5" customHeight="1" thickBot="1">
      <c r="A2" s="33" t="s">
        <v>151</v>
      </c>
      <c r="B2" s="15"/>
      <c r="C2" s="15"/>
      <c r="D2" s="13"/>
      <c r="E2" s="15"/>
      <c r="F2" s="15"/>
      <c r="H2" s="65"/>
      <c r="I2" s="84" t="s">
        <v>159</v>
      </c>
      <c r="J2" s="84"/>
      <c r="K2" s="84"/>
      <c r="L2" s="84"/>
      <c r="M2" s="84"/>
      <c r="N2" s="84"/>
    </row>
    <row r="3" spans="1:20" ht="24" customHeight="1" thickTop="1" thickBot="1">
      <c r="B3" s="85" t="s">
        <v>158</v>
      </c>
      <c r="C3" s="86"/>
      <c r="D3" s="87"/>
      <c r="E3" s="16"/>
      <c r="F3" s="16"/>
    </row>
    <row r="4" spans="1:20" s="8" customFormat="1" ht="9.75" customHeight="1" thickTop="1"/>
    <row r="5" spans="1:20" s="22" customFormat="1" ht="30.75" customHeight="1">
      <c r="B5" s="32" t="s">
        <v>81</v>
      </c>
      <c r="C5" s="32" t="s">
        <v>83</v>
      </c>
      <c r="D5" s="32" t="s">
        <v>1</v>
      </c>
      <c r="E5" s="32" t="s">
        <v>84</v>
      </c>
      <c r="F5" s="32" t="s">
        <v>85</v>
      </c>
      <c r="G5" s="32" t="s">
        <v>75</v>
      </c>
      <c r="H5" s="32" t="s">
        <v>2</v>
      </c>
      <c r="I5" s="32" t="s">
        <v>84</v>
      </c>
      <c r="J5" s="32" t="s">
        <v>85</v>
      </c>
      <c r="K5" s="32" t="s">
        <v>76</v>
      </c>
      <c r="L5" s="29" t="s">
        <v>93</v>
      </c>
      <c r="M5" s="29" t="s">
        <v>127</v>
      </c>
      <c r="N5" s="29" t="s">
        <v>128</v>
      </c>
      <c r="O5" s="29" t="s">
        <v>155</v>
      </c>
      <c r="P5" s="32" t="s">
        <v>141</v>
      </c>
      <c r="Q5" s="32" t="s">
        <v>149</v>
      </c>
      <c r="T5" s="22" t="str">
        <f>CONCATENATE("Game ",WeekPick)</f>
        <v>Game Week1</v>
      </c>
    </row>
    <row r="6" spans="1:20" s="8" customFormat="1" ht="24.75" customHeight="1">
      <c r="B6" s="30">
        <v>1</v>
      </c>
      <c r="C6" s="30" t="str">
        <f ca="1">VLOOKUP(B6, INDIRECT(WeekPick),8,FALSE)</f>
        <v>Thu</v>
      </c>
      <c r="D6" s="30" t="str">
        <f t="shared" ref="D6:D17" ca="1" si="0">VLOOKUP(B6,INDIRECT(WeekPick),2,FALSE)</f>
        <v>Minnesota</v>
      </c>
      <c r="E6" s="30" t="str">
        <f t="shared" ref="E6:E17" ca="1" si="1">VLOOKUP(B6,INDIRECT(WeekPick),3,FALSE)</f>
        <v>NFC</v>
      </c>
      <c r="F6" s="30" t="str">
        <f t="shared" ref="F6:F17" ca="1" si="2">VLOOKUP(B6,INDIRECT(WeekPick),4,FALSE)</f>
        <v>North</v>
      </c>
      <c r="G6" s="30">
        <f t="shared" ref="G6:G24" ca="1" si="3">IF(ISNA(VLOOKUP(B6,INDIRECT(WeekPick),9,FALSE)),"",(VLOOKUP(B6,INDIRECT(WeekPick),9,FALSE)))</f>
        <v>0</v>
      </c>
      <c r="H6" s="30" t="str">
        <f t="shared" ref="H6:H24" ca="1" si="4">IF(ISNA(VLOOKUP(B6,INDIRECT(WeekPick),5,FALSE)),"",(VLOOKUP(B6,INDIRECT(WeekPick),5,FALSE)))</f>
        <v>New Orleans</v>
      </c>
      <c r="I6" s="30" t="str">
        <f t="shared" ref="I6:I17" ca="1" si="5">VLOOKUP(B6,INDIRECT(WeekPick),6,FALSE)</f>
        <v>NFC</v>
      </c>
      <c r="J6" s="30" t="str">
        <f t="shared" ref="J6:J17" ca="1" si="6">VLOOKUP(B6,INDIRECT(WeekPick),7,FALSE)</f>
        <v>South</v>
      </c>
      <c r="K6" s="30">
        <f t="shared" ref="K6:K24" ca="1" si="7">IF(ISNA(VLOOKUP(B6,INDIRECT(WeekPick),10,FALSE)),"",(VLOOKUP(B6,INDIRECT(WeekPick),10,FALSE)))</f>
        <v>0</v>
      </c>
      <c r="L6" s="36" t="str">
        <f t="shared" ref="L6:L24" ca="1" si="8">IF(ISBLANK(VLOOKUP(B6,INDIRECT(WeekPick),10,FALSE)),"",(IF(G6&gt;K6,D6,H6)))</f>
        <v/>
      </c>
      <c r="M6" s="66" t="str">
        <f t="shared" ref="M6:M24" ca="1" si="9">IF(ISBLANK(VLOOKUP(B6,INDIRECT(WeekPick),10,FALSE)),"",(IF(G6&gt;K6,H6,D6)))</f>
        <v/>
      </c>
      <c r="N6" s="34" t="str">
        <f t="shared" ref="N6:N24" ca="1" si="10">IF(ISNA(VLOOKUP(H6,TeamArray,7,FALSE)),"",VLOOKUP(H6,TeamArray,7,FALSE))</f>
        <v>Superdome</v>
      </c>
      <c r="O6" s="64">
        <f t="shared" ref="O6:O24" ca="1" si="11">IF(ISBLANK(VLOOKUP(B6,INDIRECT(WeekPick),14,FALSE)),"",VLOOKUP(B6,INDIRECT(WeekPick),14,FALSE))</f>
        <v>0.85416666666666663</v>
      </c>
      <c r="P6" s="35" t="str">
        <f t="shared" ref="P6:P24" ca="1" si="12">IF(ISNA(VLOOKUP(H6,TeamArray,8,FALSE)),"",CONCATENATE(VLOOKUP(H6,TeamArray,8,FALSE),"Turf"))</f>
        <v>FieldTurf</v>
      </c>
      <c r="Q6" s="31" t="str">
        <f t="shared" ref="Q6:Q24" ca="1" si="13">IF(ISBLANK(VLOOKUP(B6,INDIRECT(WeekPick),15,FALSE)),"",VLOOKUP(B6,INDIRECT(WeekPick),15,FALSE))</f>
        <v/>
      </c>
    </row>
    <row r="7" spans="1:20" s="8" customFormat="1" ht="24.75" customHeight="1">
      <c r="B7" s="31">
        <v>2</v>
      </c>
      <c r="C7" s="31" t="str">
        <f t="shared" ref="C7:C17" ca="1" si="14">VLOOKUP(B7,INDIRECT(WeekPick),8,FALSE)</f>
        <v>Sun</v>
      </c>
      <c r="D7" s="31" t="str">
        <f t="shared" ca="1" si="0"/>
        <v>Denver</v>
      </c>
      <c r="E7" s="31" t="str">
        <f t="shared" ca="1" si="1"/>
        <v>AFC</v>
      </c>
      <c r="F7" s="31" t="str">
        <f t="shared" ca="1" si="2"/>
        <v>West</v>
      </c>
      <c r="G7" s="31">
        <f t="shared" ca="1" si="3"/>
        <v>0</v>
      </c>
      <c r="H7" s="31" t="str">
        <f t="shared" ca="1" si="4"/>
        <v>Jacksonville</v>
      </c>
      <c r="I7" s="31" t="str">
        <f t="shared" ca="1" si="5"/>
        <v>AFC</v>
      </c>
      <c r="J7" s="31" t="str">
        <f t="shared" ca="1" si="6"/>
        <v>South</v>
      </c>
      <c r="K7" s="31">
        <f t="shared" ca="1" si="7"/>
        <v>0</v>
      </c>
      <c r="L7" s="36" t="str">
        <f t="shared" ca="1" si="8"/>
        <v/>
      </c>
      <c r="M7" s="66" t="str">
        <f t="shared" ca="1" si="9"/>
        <v/>
      </c>
      <c r="N7" s="34" t="str">
        <f t="shared" ca="1" si="10"/>
        <v>Jacksonville Municipal Stadium</v>
      </c>
      <c r="O7" s="64">
        <f t="shared" ca="1" si="11"/>
        <v>0.54166666666666663</v>
      </c>
      <c r="P7" s="35" t="str">
        <f t="shared" ca="1" si="12"/>
        <v>GrassTurf</v>
      </c>
      <c r="Q7" s="31" t="str">
        <f t="shared" ca="1" si="13"/>
        <v/>
      </c>
    </row>
    <row r="8" spans="1:20" s="8" customFormat="1" ht="24.75" customHeight="1">
      <c r="B8" s="30">
        <v>3</v>
      </c>
      <c r="C8" s="30" t="str">
        <f t="shared" ca="1" si="14"/>
        <v>Sun</v>
      </c>
      <c r="D8" s="30" t="str">
        <f t="shared" ca="1" si="0"/>
        <v>Oakland</v>
      </c>
      <c r="E8" s="30" t="str">
        <f t="shared" ca="1" si="1"/>
        <v>AFC</v>
      </c>
      <c r="F8" s="30" t="str">
        <f t="shared" ca="1" si="2"/>
        <v>West</v>
      </c>
      <c r="G8" s="30">
        <f t="shared" ca="1" si="3"/>
        <v>0</v>
      </c>
      <c r="H8" s="30" t="str">
        <f t="shared" ca="1" si="4"/>
        <v>Tennessee</v>
      </c>
      <c r="I8" s="30" t="str">
        <f t="shared" ca="1" si="5"/>
        <v>AFC</v>
      </c>
      <c r="J8" s="30" t="str">
        <f t="shared" ca="1" si="6"/>
        <v>South</v>
      </c>
      <c r="K8" s="30">
        <f t="shared" ca="1" si="7"/>
        <v>0</v>
      </c>
      <c r="L8" s="36" t="str">
        <f t="shared" ca="1" si="8"/>
        <v/>
      </c>
      <c r="M8" s="66" t="str">
        <f t="shared" ca="1" si="9"/>
        <v/>
      </c>
      <c r="N8" s="34" t="str">
        <f t="shared" ca="1" si="10"/>
        <v>LP Field</v>
      </c>
      <c r="O8" s="64">
        <f t="shared" ca="1" si="11"/>
        <v>0.54166666666666663</v>
      </c>
      <c r="P8" s="35" t="str">
        <f t="shared" ca="1" si="12"/>
        <v>TifSportTurf</v>
      </c>
      <c r="Q8" s="31" t="str">
        <f t="shared" ca="1" si="13"/>
        <v/>
      </c>
    </row>
    <row r="9" spans="1:20" s="8" customFormat="1" ht="24.75" customHeight="1">
      <c r="B9" s="31">
        <v>4</v>
      </c>
      <c r="C9" s="31" t="str">
        <f t="shared" ca="1" si="14"/>
        <v>Sun</v>
      </c>
      <c r="D9" s="31" t="str">
        <f t="shared" ca="1" si="0"/>
        <v>Cincinnati</v>
      </c>
      <c r="E9" s="31" t="str">
        <f t="shared" ca="1" si="1"/>
        <v>AFC</v>
      </c>
      <c r="F9" s="31" t="str">
        <f t="shared" ca="1" si="2"/>
        <v>North</v>
      </c>
      <c r="G9" s="31">
        <f t="shared" ca="1" si="3"/>
        <v>0</v>
      </c>
      <c r="H9" s="31" t="str">
        <f t="shared" ca="1" si="4"/>
        <v>New England</v>
      </c>
      <c r="I9" s="31" t="str">
        <f t="shared" ca="1" si="5"/>
        <v>AFC</v>
      </c>
      <c r="J9" s="31" t="str">
        <f t="shared" ca="1" si="6"/>
        <v>East</v>
      </c>
      <c r="K9" s="31">
        <f t="shared" ca="1" si="7"/>
        <v>0</v>
      </c>
      <c r="L9" s="36" t="str">
        <f t="shared" ca="1" si="8"/>
        <v/>
      </c>
      <c r="M9" s="66" t="str">
        <f t="shared" ca="1" si="9"/>
        <v/>
      </c>
      <c r="N9" s="34" t="str">
        <f t="shared" ca="1" si="10"/>
        <v>Gillette Stadium</v>
      </c>
      <c r="O9" s="64">
        <f t="shared" ca="1" si="11"/>
        <v>0.54166666666666696</v>
      </c>
      <c r="P9" s="35" t="str">
        <f t="shared" ca="1" si="12"/>
        <v>FieldTurf</v>
      </c>
      <c r="Q9" s="31" t="str">
        <f t="shared" ca="1" si="13"/>
        <v/>
      </c>
    </row>
    <row r="10" spans="1:20" s="8" customFormat="1" ht="24.75" customHeight="1">
      <c r="B10" s="30">
        <v>5</v>
      </c>
      <c r="C10" s="30" t="str">
        <f t="shared" ca="1" si="14"/>
        <v>Sun</v>
      </c>
      <c r="D10" s="30" t="str">
        <f t="shared" ca="1" si="0"/>
        <v>Cleveland</v>
      </c>
      <c r="E10" s="30" t="str">
        <f t="shared" ca="1" si="1"/>
        <v>AFC</v>
      </c>
      <c r="F10" s="30" t="str">
        <f t="shared" ca="1" si="2"/>
        <v>North</v>
      </c>
      <c r="G10" s="30">
        <f t="shared" ca="1" si="3"/>
        <v>0</v>
      </c>
      <c r="H10" s="30" t="str">
        <f t="shared" ca="1" si="4"/>
        <v>Tampa Bay</v>
      </c>
      <c r="I10" s="30" t="str">
        <f t="shared" ca="1" si="5"/>
        <v>NFC</v>
      </c>
      <c r="J10" s="30" t="str">
        <f t="shared" ca="1" si="6"/>
        <v>South</v>
      </c>
      <c r="K10" s="30">
        <f t="shared" ca="1" si="7"/>
        <v>0</v>
      </c>
      <c r="L10" s="36" t="str">
        <f t="shared" ca="1" si="8"/>
        <v/>
      </c>
      <c r="M10" s="66" t="str">
        <f t="shared" ca="1" si="9"/>
        <v/>
      </c>
      <c r="N10" s="34" t="str">
        <f t="shared" ca="1" si="10"/>
        <v>Raymond James Stadium</v>
      </c>
      <c r="O10" s="64">
        <f t="shared" ca="1" si="11"/>
        <v>0.54166666666666696</v>
      </c>
      <c r="P10" s="35" t="str">
        <f t="shared" ca="1" si="12"/>
        <v>GrassTurf</v>
      </c>
      <c r="Q10" s="31" t="str">
        <f t="shared" ca="1" si="13"/>
        <v/>
      </c>
    </row>
    <row r="11" spans="1:20" s="8" customFormat="1" ht="24.75" customHeight="1">
      <c r="B11" s="31">
        <v>6</v>
      </c>
      <c r="C11" s="31" t="str">
        <f t="shared" ca="1" si="14"/>
        <v>Sun</v>
      </c>
      <c r="D11" s="31" t="str">
        <f t="shared" ca="1" si="0"/>
        <v>Indianapolis</v>
      </c>
      <c r="E11" s="31" t="str">
        <f t="shared" ca="1" si="1"/>
        <v>AFC</v>
      </c>
      <c r="F11" s="31" t="str">
        <f t="shared" ca="1" si="2"/>
        <v>South</v>
      </c>
      <c r="G11" s="31">
        <f t="shared" ca="1" si="3"/>
        <v>0</v>
      </c>
      <c r="H11" s="31" t="str">
        <f t="shared" ca="1" si="4"/>
        <v>Houston</v>
      </c>
      <c r="I11" s="31" t="str">
        <f t="shared" ca="1" si="5"/>
        <v>AFC</v>
      </c>
      <c r="J11" s="31" t="str">
        <f t="shared" ca="1" si="6"/>
        <v>South</v>
      </c>
      <c r="K11" s="31">
        <f t="shared" ca="1" si="7"/>
        <v>0</v>
      </c>
      <c r="L11" s="36" t="str">
        <f t="shared" ca="1" si="8"/>
        <v/>
      </c>
      <c r="M11" s="66" t="str">
        <f t="shared" ca="1" si="9"/>
        <v/>
      </c>
      <c r="N11" s="34" t="str">
        <f t="shared" ca="1" si="10"/>
        <v>Reliant Stadium</v>
      </c>
      <c r="O11" s="64">
        <f t="shared" ca="1" si="11"/>
        <v>0.54166666666666696</v>
      </c>
      <c r="P11" s="35" t="str">
        <f t="shared" ca="1" si="12"/>
        <v>GrassTurf</v>
      </c>
      <c r="Q11" s="31" t="str">
        <f t="shared" ca="1" si="13"/>
        <v/>
      </c>
    </row>
    <row r="12" spans="1:20" s="8" customFormat="1" ht="24.75" customHeight="1">
      <c r="B12" s="30">
        <v>7</v>
      </c>
      <c r="C12" s="30" t="str">
        <f t="shared" ca="1" si="14"/>
        <v>Sun</v>
      </c>
      <c r="D12" s="30" t="str">
        <f t="shared" ca="1" si="0"/>
        <v>Detroit</v>
      </c>
      <c r="E12" s="30" t="str">
        <f t="shared" ca="1" si="1"/>
        <v>NFC</v>
      </c>
      <c r="F12" s="30" t="str">
        <f t="shared" ca="1" si="2"/>
        <v>North</v>
      </c>
      <c r="G12" s="30">
        <f t="shared" ca="1" si="3"/>
        <v>0</v>
      </c>
      <c r="H12" s="30" t="str">
        <f t="shared" ca="1" si="4"/>
        <v>Chicago</v>
      </c>
      <c r="I12" s="30" t="str">
        <f t="shared" ca="1" si="5"/>
        <v>NFC</v>
      </c>
      <c r="J12" s="30" t="str">
        <f t="shared" ca="1" si="6"/>
        <v>North</v>
      </c>
      <c r="K12" s="30">
        <f t="shared" ca="1" si="7"/>
        <v>0</v>
      </c>
      <c r="L12" s="36" t="str">
        <f t="shared" ca="1" si="8"/>
        <v/>
      </c>
      <c r="M12" s="66" t="str">
        <f t="shared" ca="1" si="9"/>
        <v/>
      </c>
      <c r="N12" s="34" t="str">
        <f t="shared" ca="1" si="10"/>
        <v>Soldier Field</v>
      </c>
      <c r="O12" s="64">
        <f t="shared" ca="1" si="11"/>
        <v>0.54166666666666696</v>
      </c>
      <c r="P12" s="35" t="str">
        <f t="shared" ca="1" si="12"/>
        <v>GrassTurf</v>
      </c>
      <c r="Q12" s="31" t="str">
        <f t="shared" ca="1" si="13"/>
        <v/>
      </c>
    </row>
    <row r="13" spans="1:20" s="8" customFormat="1" ht="24.75" customHeight="1">
      <c r="B13" s="31">
        <v>8</v>
      </c>
      <c r="C13" s="31" t="str">
        <f t="shared" ca="1" si="14"/>
        <v>Sun</v>
      </c>
      <c r="D13" s="31" t="str">
        <f t="shared" ca="1" si="0"/>
        <v>Atlanta</v>
      </c>
      <c r="E13" s="31" t="str">
        <f t="shared" ca="1" si="1"/>
        <v>NFC</v>
      </c>
      <c r="F13" s="31" t="str">
        <f t="shared" ca="1" si="2"/>
        <v>South</v>
      </c>
      <c r="G13" s="31">
        <f t="shared" ca="1" si="3"/>
        <v>0</v>
      </c>
      <c r="H13" s="31" t="str">
        <f t="shared" ca="1" si="4"/>
        <v>Pittsburgh</v>
      </c>
      <c r="I13" s="31" t="str">
        <f t="shared" ca="1" si="5"/>
        <v>AFC</v>
      </c>
      <c r="J13" s="31" t="str">
        <f t="shared" ca="1" si="6"/>
        <v>North</v>
      </c>
      <c r="K13" s="31">
        <f t="shared" ca="1" si="7"/>
        <v>0</v>
      </c>
      <c r="L13" s="36" t="str">
        <f t="shared" ca="1" si="8"/>
        <v/>
      </c>
      <c r="M13" s="66" t="str">
        <f t="shared" ca="1" si="9"/>
        <v/>
      </c>
      <c r="N13" s="34" t="str">
        <f t="shared" ca="1" si="10"/>
        <v>Heinz Field</v>
      </c>
      <c r="O13" s="64">
        <f t="shared" ca="1" si="11"/>
        <v>0.54166666666666696</v>
      </c>
      <c r="P13" s="35" t="str">
        <f t="shared" ca="1" si="12"/>
        <v>GrassMasterTurf</v>
      </c>
      <c r="Q13" s="31" t="str">
        <f t="shared" ca="1" si="13"/>
        <v/>
      </c>
    </row>
    <row r="14" spans="1:20" s="8" customFormat="1" ht="24.75" customHeight="1">
      <c r="B14" s="30">
        <v>9</v>
      </c>
      <c r="C14" s="30" t="str">
        <f t="shared" ca="1" si="14"/>
        <v>Sun</v>
      </c>
      <c r="D14" s="30" t="str">
        <f t="shared" ca="1" si="0"/>
        <v>Miami</v>
      </c>
      <c r="E14" s="30" t="str">
        <f t="shared" ca="1" si="1"/>
        <v>AFC</v>
      </c>
      <c r="F14" s="30" t="str">
        <f t="shared" ca="1" si="2"/>
        <v>East</v>
      </c>
      <c r="G14" s="30">
        <f t="shared" ca="1" si="3"/>
        <v>0</v>
      </c>
      <c r="H14" s="30" t="str">
        <f t="shared" ca="1" si="4"/>
        <v>Buffalo</v>
      </c>
      <c r="I14" s="30" t="str">
        <f t="shared" ca="1" si="5"/>
        <v>AFC</v>
      </c>
      <c r="J14" s="30" t="str">
        <f t="shared" ca="1" si="6"/>
        <v>East</v>
      </c>
      <c r="K14" s="30">
        <f t="shared" ca="1" si="7"/>
        <v>0</v>
      </c>
      <c r="L14" s="36" t="str">
        <f t="shared" ca="1" si="8"/>
        <v/>
      </c>
      <c r="M14" s="66" t="str">
        <f t="shared" ca="1" si="9"/>
        <v/>
      </c>
      <c r="N14" s="34" t="str">
        <f t="shared" ca="1" si="10"/>
        <v>Ralph Wilson Stadium</v>
      </c>
      <c r="O14" s="64">
        <f t="shared" ca="1" si="11"/>
        <v>0.54166666666666696</v>
      </c>
      <c r="P14" s="35" t="str">
        <f t="shared" ca="1" si="12"/>
        <v>AstroTurf</v>
      </c>
      <c r="Q14" s="31" t="str">
        <f t="shared" ca="1" si="13"/>
        <v/>
      </c>
    </row>
    <row r="15" spans="1:20" s="8" customFormat="1" ht="24.75" customHeight="1">
      <c r="B15" s="31">
        <v>10</v>
      </c>
      <c r="C15" s="31" t="str">
        <f t="shared" ca="1" si="14"/>
        <v>Sun</v>
      </c>
      <c r="D15" s="31" t="str">
        <f t="shared" ca="1" si="0"/>
        <v>Carolina</v>
      </c>
      <c r="E15" s="31" t="str">
        <f t="shared" ca="1" si="1"/>
        <v>NFC</v>
      </c>
      <c r="F15" s="31" t="str">
        <f t="shared" ca="1" si="2"/>
        <v>South</v>
      </c>
      <c r="G15" s="31">
        <f t="shared" ca="1" si="3"/>
        <v>0</v>
      </c>
      <c r="H15" s="31" t="str">
        <f t="shared" ca="1" si="4"/>
        <v>NY Giants</v>
      </c>
      <c r="I15" s="31" t="str">
        <f t="shared" ca="1" si="5"/>
        <v>NFC</v>
      </c>
      <c r="J15" s="31" t="str">
        <f t="shared" ca="1" si="6"/>
        <v>East</v>
      </c>
      <c r="K15" s="31">
        <f t="shared" ca="1" si="7"/>
        <v>0</v>
      </c>
      <c r="L15" s="36" t="str">
        <f t="shared" ca="1" si="8"/>
        <v/>
      </c>
      <c r="M15" s="66" t="str">
        <f t="shared" ca="1" si="9"/>
        <v/>
      </c>
      <c r="N15" s="34" t="str">
        <f t="shared" ca="1" si="10"/>
        <v>New Meadowlands Stadium</v>
      </c>
      <c r="O15" s="64">
        <f t="shared" ca="1" si="11"/>
        <v>0.54166666666666696</v>
      </c>
      <c r="P15" s="35" t="str">
        <f t="shared" ca="1" si="12"/>
        <v>FieldTurf</v>
      </c>
      <c r="Q15" s="31" t="str">
        <f t="shared" ca="1" si="13"/>
        <v/>
      </c>
    </row>
    <row r="16" spans="1:20" s="8" customFormat="1" ht="24.75" customHeight="1">
      <c r="B16" s="30">
        <v>11</v>
      </c>
      <c r="C16" s="30" t="str">
        <f t="shared" ca="1" si="14"/>
        <v>Sun</v>
      </c>
      <c r="D16" s="30" t="str">
        <f t="shared" ca="1" si="0"/>
        <v>Green Bay</v>
      </c>
      <c r="E16" s="30" t="str">
        <f t="shared" ca="1" si="1"/>
        <v>NFC</v>
      </c>
      <c r="F16" s="30" t="str">
        <f t="shared" ca="1" si="2"/>
        <v>North</v>
      </c>
      <c r="G16" s="30">
        <f t="shared" ca="1" si="3"/>
        <v>0</v>
      </c>
      <c r="H16" s="30" t="str">
        <f t="shared" ca="1" si="4"/>
        <v>Philadelphia</v>
      </c>
      <c r="I16" s="30" t="str">
        <f t="shared" ca="1" si="5"/>
        <v>NFC</v>
      </c>
      <c r="J16" s="30" t="str">
        <f t="shared" ca="1" si="6"/>
        <v>East</v>
      </c>
      <c r="K16" s="30">
        <f t="shared" ca="1" si="7"/>
        <v>0</v>
      </c>
      <c r="L16" s="36" t="str">
        <f t="shared" ca="1" si="8"/>
        <v/>
      </c>
      <c r="M16" s="66" t="str">
        <f t="shared" ca="1" si="9"/>
        <v/>
      </c>
      <c r="N16" s="34" t="str">
        <f t="shared" ca="1" si="10"/>
        <v>Lincoln Financial Field</v>
      </c>
      <c r="O16" s="64">
        <f t="shared" ca="1" si="11"/>
        <v>0.67708333333333337</v>
      </c>
      <c r="P16" s="35" t="str">
        <f t="shared" ca="1" si="12"/>
        <v>GrassMasterTurf</v>
      </c>
      <c r="Q16" s="31" t="str">
        <f t="shared" ca="1" si="13"/>
        <v/>
      </c>
    </row>
    <row r="17" spans="2:17" s="8" customFormat="1" ht="24.75" customHeight="1">
      <c r="B17" s="31">
        <v>12</v>
      </c>
      <c r="C17" s="31" t="str">
        <f t="shared" ca="1" si="14"/>
        <v>Sun</v>
      </c>
      <c r="D17" s="31" t="str">
        <f t="shared" ca="1" si="0"/>
        <v>Arizona</v>
      </c>
      <c r="E17" s="31" t="str">
        <f t="shared" ca="1" si="1"/>
        <v>NFC</v>
      </c>
      <c r="F17" s="31" t="str">
        <f t="shared" ca="1" si="2"/>
        <v>West</v>
      </c>
      <c r="G17" s="31">
        <f t="shared" ca="1" si="3"/>
        <v>0</v>
      </c>
      <c r="H17" s="31" t="str">
        <f t="shared" ca="1" si="4"/>
        <v>Saint Louis</v>
      </c>
      <c r="I17" s="31" t="str">
        <f t="shared" ca="1" si="5"/>
        <v>NFC</v>
      </c>
      <c r="J17" s="31" t="str">
        <f t="shared" ca="1" si="6"/>
        <v>West</v>
      </c>
      <c r="K17" s="31">
        <f t="shared" ca="1" si="7"/>
        <v>0</v>
      </c>
      <c r="L17" s="36" t="str">
        <f t="shared" ca="1" si="8"/>
        <v/>
      </c>
      <c r="M17" s="66" t="str">
        <f t="shared" ca="1" si="9"/>
        <v/>
      </c>
      <c r="N17" s="34" t="str">
        <f t="shared" ca="1" si="10"/>
        <v>Edward Jones Dome</v>
      </c>
      <c r="O17" s="64">
        <f t="shared" ca="1" si="11"/>
        <v>0.67708333333333337</v>
      </c>
      <c r="P17" s="35" t="str">
        <f t="shared" ca="1" si="12"/>
        <v>FieldTurf</v>
      </c>
      <c r="Q17" s="31" t="str">
        <f t="shared" ca="1" si="13"/>
        <v/>
      </c>
    </row>
    <row r="18" spans="2:17" s="8" customFormat="1" ht="24.75" customHeight="1">
      <c r="B18" s="30">
        <v>13</v>
      </c>
      <c r="C18" s="30" t="str">
        <f t="shared" ref="C18:C24" ca="1" si="15">IF(ISNA(VLOOKUP(B18,INDIRECT(WeekPick),8,FALSE)),"",VLOOKUP(B18,INDIRECT(WeekPick),8,FALSE))</f>
        <v>Sun</v>
      </c>
      <c r="D18" s="30" t="str">
        <f t="shared" ref="D18:D24" ca="1" si="16">IF(ISNA(VLOOKUP(B18,INDIRECT(WeekPick),2,FALSE)),"",VLOOKUP(B18,INDIRECT(WeekPick),2,FALSE))</f>
        <v>San Francisco</v>
      </c>
      <c r="E18" s="30" t="str">
        <f t="shared" ref="E18:E24" ca="1" si="17">IF(ISNA(VLOOKUP(B18,INDIRECT(WeekPick),3,FALSE)),"",VLOOKUP(B18,INDIRECT(WeekPick),3,FALSE))</f>
        <v>NFC</v>
      </c>
      <c r="F18" s="30" t="str">
        <f t="shared" ref="F18:F24" ca="1" si="18">IF(ISNA(VLOOKUP(B18,INDIRECT(WeekPick),4,FALSE)),"",VLOOKUP(B18,INDIRECT(WeekPick),4,FALSE))</f>
        <v>West</v>
      </c>
      <c r="G18" s="30">
        <f t="shared" ca="1" si="3"/>
        <v>0</v>
      </c>
      <c r="H18" s="30" t="str">
        <f t="shared" ca="1" si="4"/>
        <v>Seattle</v>
      </c>
      <c r="I18" s="30" t="str">
        <f t="shared" ref="I18:I24" ca="1" si="19">IF(ISNA(VLOOKUP(B18,INDIRECT(WeekPick),6,FALSE)),"",(VLOOKUP(B18,INDIRECT(WeekPick),6,FALSE)))</f>
        <v>NFC</v>
      </c>
      <c r="J18" s="30" t="str">
        <f t="shared" ref="J18:J24" ca="1" si="20">IF(ISNA(VLOOKUP(B18,INDIRECT(WeekPick),7,FALSE)),"",(VLOOKUP(B18,INDIRECT(WeekPick),7,FALSE)))</f>
        <v>West</v>
      </c>
      <c r="K18" s="30">
        <f t="shared" ca="1" si="7"/>
        <v>0</v>
      </c>
      <c r="L18" s="36" t="str">
        <f t="shared" ca="1" si="8"/>
        <v/>
      </c>
      <c r="M18" s="66" t="str">
        <f t="shared" ca="1" si="9"/>
        <v/>
      </c>
      <c r="N18" s="34" t="str">
        <f t="shared" ca="1" si="10"/>
        <v>Qwest Field</v>
      </c>
      <c r="O18" s="64">
        <f t="shared" ca="1" si="11"/>
        <v>0.67708333333333337</v>
      </c>
      <c r="P18" s="35" t="str">
        <f t="shared" ca="1" si="12"/>
        <v>FieldTurf</v>
      </c>
      <c r="Q18" s="31" t="str">
        <f t="shared" ca="1" si="13"/>
        <v/>
      </c>
    </row>
    <row r="19" spans="2:17" s="8" customFormat="1" ht="24.75" customHeight="1">
      <c r="B19" s="31">
        <v>14</v>
      </c>
      <c r="C19" s="31" t="str">
        <f t="shared" ca="1" si="15"/>
        <v>Sun</v>
      </c>
      <c r="D19" s="31" t="str">
        <f t="shared" ca="1" si="16"/>
        <v>Dallas</v>
      </c>
      <c r="E19" s="31" t="str">
        <f t="shared" ca="1" si="17"/>
        <v>NFC</v>
      </c>
      <c r="F19" s="31" t="str">
        <f t="shared" ca="1" si="18"/>
        <v>East</v>
      </c>
      <c r="G19" s="31">
        <f t="shared" ca="1" si="3"/>
        <v>0</v>
      </c>
      <c r="H19" s="31" t="str">
        <f t="shared" ca="1" si="4"/>
        <v>Washington</v>
      </c>
      <c r="I19" s="31" t="str">
        <f t="shared" ca="1" si="19"/>
        <v>NFC</v>
      </c>
      <c r="J19" s="31" t="str">
        <f t="shared" ca="1" si="20"/>
        <v>East</v>
      </c>
      <c r="K19" s="31">
        <f t="shared" ca="1" si="7"/>
        <v>0</v>
      </c>
      <c r="L19" s="36" t="str">
        <f t="shared" ca="1" si="8"/>
        <v/>
      </c>
      <c r="M19" s="66" t="str">
        <f t="shared" ca="1" si="9"/>
        <v/>
      </c>
      <c r="N19" s="34" t="str">
        <f t="shared" ca="1" si="10"/>
        <v>FedEx Field</v>
      </c>
      <c r="O19" s="64">
        <f t="shared" ca="1" si="11"/>
        <v>0.84722222222222221</v>
      </c>
      <c r="P19" s="35" t="str">
        <f t="shared" ca="1" si="12"/>
        <v>GrassTurf</v>
      </c>
      <c r="Q19" s="31" t="str">
        <f t="shared" ca="1" si="13"/>
        <v/>
      </c>
    </row>
    <row r="20" spans="2:17" s="8" customFormat="1" ht="24.75" customHeight="1">
      <c r="B20" s="30">
        <v>15</v>
      </c>
      <c r="C20" s="30" t="str">
        <f t="shared" ca="1" si="15"/>
        <v>Mon</v>
      </c>
      <c r="D20" s="30" t="str">
        <f t="shared" ca="1" si="16"/>
        <v>Baltimore</v>
      </c>
      <c r="E20" s="30" t="str">
        <f t="shared" ca="1" si="17"/>
        <v>AFC</v>
      </c>
      <c r="F20" s="30" t="str">
        <f t="shared" ca="1" si="18"/>
        <v>North</v>
      </c>
      <c r="G20" s="30">
        <f t="shared" ca="1" si="3"/>
        <v>0</v>
      </c>
      <c r="H20" s="30" t="str">
        <f t="shared" ca="1" si="4"/>
        <v>NY Jets</v>
      </c>
      <c r="I20" s="30" t="str">
        <f t="shared" ca="1" si="19"/>
        <v>AFC</v>
      </c>
      <c r="J20" s="30" t="str">
        <f t="shared" ca="1" si="20"/>
        <v>East</v>
      </c>
      <c r="K20" s="30">
        <f t="shared" ca="1" si="7"/>
        <v>0</v>
      </c>
      <c r="L20" s="36" t="str">
        <f t="shared" ca="1" si="8"/>
        <v/>
      </c>
      <c r="M20" s="66" t="str">
        <f t="shared" ca="1" si="9"/>
        <v/>
      </c>
      <c r="N20" s="34" t="str">
        <f t="shared" ca="1" si="10"/>
        <v>New Meadowlands Stadium</v>
      </c>
      <c r="O20" s="64">
        <f t="shared" ca="1" si="11"/>
        <v>0.79166666666666663</v>
      </c>
      <c r="P20" s="35" t="str">
        <f t="shared" ca="1" si="12"/>
        <v>FieldTurf</v>
      </c>
      <c r="Q20" s="31" t="str">
        <f t="shared" ca="1" si="13"/>
        <v/>
      </c>
    </row>
    <row r="21" spans="2:17" s="8" customFormat="1" ht="24.75" customHeight="1">
      <c r="B21" s="31">
        <v>16</v>
      </c>
      <c r="C21" s="31" t="str">
        <f t="shared" ca="1" si="15"/>
        <v>Mon</v>
      </c>
      <c r="D21" s="31" t="str">
        <f t="shared" ca="1" si="16"/>
        <v>San Diego</v>
      </c>
      <c r="E21" s="31" t="str">
        <f t="shared" ca="1" si="17"/>
        <v>AFC</v>
      </c>
      <c r="F21" s="31" t="str">
        <f t="shared" ca="1" si="18"/>
        <v>West</v>
      </c>
      <c r="G21" s="31">
        <f t="shared" ca="1" si="3"/>
        <v>0</v>
      </c>
      <c r="H21" s="31" t="str">
        <f t="shared" ca="1" si="4"/>
        <v>Kansas City</v>
      </c>
      <c r="I21" s="31" t="str">
        <f t="shared" ca="1" si="19"/>
        <v>AFC</v>
      </c>
      <c r="J21" s="31" t="str">
        <f t="shared" ca="1" si="20"/>
        <v>West</v>
      </c>
      <c r="K21" s="31">
        <f t="shared" ca="1" si="7"/>
        <v>0</v>
      </c>
      <c r="L21" s="36" t="str">
        <f t="shared" ca="1" si="8"/>
        <v/>
      </c>
      <c r="M21" s="66" t="str">
        <f t="shared" ca="1" si="9"/>
        <v/>
      </c>
      <c r="N21" s="34" t="str">
        <f t="shared" ca="1" si="10"/>
        <v>Arrowhead Stadium</v>
      </c>
      <c r="O21" s="64">
        <f t="shared" ca="1" si="11"/>
        <v>0.92708333333333337</v>
      </c>
      <c r="P21" s="35" t="str">
        <f t="shared" ca="1" si="12"/>
        <v>AstroTurf</v>
      </c>
      <c r="Q21" s="31" t="str">
        <f t="shared" ca="1" si="13"/>
        <v/>
      </c>
    </row>
    <row r="22" spans="2:17" s="8" customFormat="1" ht="24.75" customHeight="1">
      <c r="B22" s="30">
        <v>17</v>
      </c>
      <c r="C22" s="30" t="str">
        <f t="shared" ca="1" si="15"/>
        <v/>
      </c>
      <c r="D22" s="30" t="str">
        <f t="shared" ca="1" si="16"/>
        <v/>
      </c>
      <c r="E22" s="30" t="str">
        <f t="shared" ca="1" si="17"/>
        <v/>
      </c>
      <c r="F22" s="30" t="str">
        <f t="shared" ca="1" si="18"/>
        <v/>
      </c>
      <c r="G22" s="30" t="str">
        <f t="shared" ca="1" si="3"/>
        <v/>
      </c>
      <c r="H22" s="30" t="str">
        <f t="shared" ca="1" si="4"/>
        <v/>
      </c>
      <c r="I22" s="30" t="str">
        <f t="shared" ca="1" si="19"/>
        <v/>
      </c>
      <c r="J22" s="30" t="str">
        <f t="shared" ca="1" si="20"/>
        <v/>
      </c>
      <c r="K22" s="30" t="str">
        <f t="shared" ca="1" si="7"/>
        <v/>
      </c>
      <c r="L22" s="36" t="str">
        <f t="shared" ca="1" si="8"/>
        <v/>
      </c>
      <c r="M22" s="66" t="str">
        <f t="shared" ca="1" si="9"/>
        <v/>
      </c>
      <c r="N22" s="34" t="str">
        <f t="shared" ca="1" si="10"/>
        <v/>
      </c>
      <c r="O22" s="64" t="e">
        <f t="shared" ca="1" si="11"/>
        <v>#N/A</v>
      </c>
      <c r="P22" s="35" t="str">
        <f t="shared" ca="1" si="12"/>
        <v/>
      </c>
      <c r="Q22" s="31" t="e">
        <f t="shared" ca="1" si="13"/>
        <v>#N/A</v>
      </c>
    </row>
    <row r="23" spans="2:17" s="8" customFormat="1" ht="24.75" customHeight="1">
      <c r="B23" s="31">
        <v>18</v>
      </c>
      <c r="C23" s="31" t="str">
        <f t="shared" ca="1" si="15"/>
        <v/>
      </c>
      <c r="D23" s="31" t="str">
        <f t="shared" ca="1" si="16"/>
        <v/>
      </c>
      <c r="E23" s="31" t="str">
        <f t="shared" ca="1" si="17"/>
        <v/>
      </c>
      <c r="F23" s="31" t="str">
        <f t="shared" ca="1" si="18"/>
        <v/>
      </c>
      <c r="G23" s="31" t="str">
        <f t="shared" ca="1" si="3"/>
        <v/>
      </c>
      <c r="H23" s="31" t="str">
        <f t="shared" ca="1" si="4"/>
        <v/>
      </c>
      <c r="I23" s="31" t="str">
        <f t="shared" ca="1" si="19"/>
        <v/>
      </c>
      <c r="J23" s="31" t="str">
        <f t="shared" ca="1" si="20"/>
        <v/>
      </c>
      <c r="K23" s="31" t="str">
        <f t="shared" ca="1" si="7"/>
        <v/>
      </c>
      <c r="L23" s="36" t="str">
        <f t="shared" ca="1" si="8"/>
        <v/>
      </c>
      <c r="M23" s="66" t="str">
        <f t="shared" ca="1" si="9"/>
        <v/>
      </c>
      <c r="N23" s="34" t="str">
        <f t="shared" ca="1" si="10"/>
        <v/>
      </c>
      <c r="O23" s="64" t="e">
        <f t="shared" ca="1" si="11"/>
        <v>#N/A</v>
      </c>
      <c r="P23" s="35" t="str">
        <f t="shared" ca="1" si="12"/>
        <v/>
      </c>
      <c r="Q23" s="31" t="e">
        <f t="shared" ca="1" si="13"/>
        <v>#N/A</v>
      </c>
    </row>
    <row r="24" spans="2:17" s="8" customFormat="1" ht="24.75" customHeight="1">
      <c r="B24" s="30">
        <v>19</v>
      </c>
      <c r="C24" s="30" t="str">
        <f t="shared" ca="1" si="15"/>
        <v/>
      </c>
      <c r="D24" s="30" t="str">
        <f t="shared" ca="1" si="16"/>
        <v/>
      </c>
      <c r="E24" s="30" t="str">
        <f t="shared" ca="1" si="17"/>
        <v/>
      </c>
      <c r="F24" s="30" t="str">
        <f t="shared" ca="1" si="18"/>
        <v/>
      </c>
      <c r="G24" s="30" t="str">
        <f t="shared" ca="1" si="3"/>
        <v/>
      </c>
      <c r="H24" s="30" t="str">
        <f t="shared" ca="1" si="4"/>
        <v/>
      </c>
      <c r="I24" s="30" t="str">
        <f t="shared" ca="1" si="19"/>
        <v/>
      </c>
      <c r="J24" s="30" t="str">
        <f t="shared" ca="1" si="20"/>
        <v/>
      </c>
      <c r="K24" s="30" t="str">
        <f t="shared" ca="1" si="7"/>
        <v/>
      </c>
      <c r="L24" s="36" t="str">
        <f t="shared" ca="1" si="8"/>
        <v/>
      </c>
      <c r="M24" s="66" t="str">
        <f t="shared" ca="1" si="9"/>
        <v/>
      </c>
      <c r="N24" s="34" t="str">
        <f t="shared" ca="1" si="10"/>
        <v/>
      </c>
      <c r="O24" s="64" t="e">
        <f t="shared" ca="1" si="11"/>
        <v>#N/A</v>
      </c>
      <c r="P24" s="35" t="str">
        <f t="shared" ca="1" si="12"/>
        <v/>
      </c>
      <c r="Q24" s="31" t="e">
        <f t="shared" ca="1" si="13"/>
        <v>#N/A</v>
      </c>
    </row>
    <row r="25" spans="2:17" s="8" customFormat="1" ht="9.75" customHeight="1"/>
    <row r="26" spans="2:17" s="8" customFormat="1"/>
    <row r="27" spans="2:17" s="8" customFormat="1"/>
    <row r="28" spans="2:17" s="8" customFormat="1"/>
    <row r="29" spans="2:17" s="8" customFormat="1"/>
    <row r="30" spans="2:17" s="8" customFormat="1"/>
    <row r="31" spans="2:17" s="8" customFormat="1"/>
    <row r="32" spans="2:17" s="8" customFormat="1"/>
    <row r="33" s="8" customFormat="1"/>
    <row r="34" s="8" customFormat="1"/>
    <row r="35" s="8" customFormat="1"/>
    <row r="36" s="8" customFormat="1"/>
    <row r="37" s="8" customFormat="1"/>
    <row r="38" s="8" customFormat="1"/>
    <row r="39" s="8" customFormat="1"/>
    <row r="40" s="8" customFormat="1"/>
    <row r="41" s="8" customFormat="1"/>
    <row r="42" s="8" customFormat="1"/>
    <row r="43" s="8" customFormat="1"/>
    <row r="44" s="8" customFormat="1"/>
    <row r="45" s="8" customFormat="1"/>
    <row r="46" s="8" customFormat="1"/>
    <row r="47" s="8" customFormat="1"/>
    <row r="48" s="8" customFormat="1"/>
    <row r="49" s="8" customFormat="1"/>
    <row r="50" s="8" customFormat="1"/>
    <row r="51" s="8" customFormat="1"/>
    <row r="52" s="8" customFormat="1"/>
    <row r="53" s="8" customFormat="1"/>
    <row r="54" s="8" customFormat="1"/>
    <row r="55" s="8" customFormat="1"/>
    <row r="56" s="8" customFormat="1"/>
    <row r="57" s="8" customFormat="1"/>
    <row r="58" s="8" customFormat="1"/>
    <row r="59" s="8" customFormat="1"/>
    <row r="60" s="8" customFormat="1"/>
    <row r="61" s="8" customFormat="1"/>
    <row r="62" s="8" customFormat="1"/>
    <row r="63" s="8" customFormat="1"/>
    <row r="64" s="8" customFormat="1"/>
    <row r="65" s="8" customFormat="1"/>
    <row r="66" s="8" customFormat="1"/>
    <row r="67" s="8" customFormat="1"/>
    <row r="68" s="8" customFormat="1"/>
    <row r="69" s="8" customFormat="1"/>
    <row r="70" s="8" customFormat="1"/>
    <row r="71" s="8" customFormat="1"/>
    <row r="72" s="8" customFormat="1"/>
    <row r="73" s="8" customFormat="1"/>
    <row r="74" s="8" customFormat="1"/>
    <row r="75" s="8" customFormat="1"/>
    <row r="76" s="8" customFormat="1"/>
  </sheetData>
  <sheetProtection selectLockedCells="1"/>
  <mergeCells count="2">
    <mergeCell ref="I2:N2"/>
    <mergeCell ref="B3:D3"/>
  </mergeCells>
  <conditionalFormatting sqref="P6:P24">
    <cfRule type="cellIs" dxfId="6" priority="1" operator="equal">
      <formula>"GrassMasterTurf"</formula>
    </cfRule>
    <cfRule type="cellIs" dxfId="5" priority="2" operator="equal">
      <formula>"TifSportTurf"</formula>
    </cfRule>
    <cfRule type="cellIs" dxfId="4" priority="3" operator="equal">
      <formula>"FieldTurf"</formula>
    </cfRule>
    <cfRule type="cellIs" dxfId="3" priority="4" operator="equal">
      <formula>"SportexeTurf"</formula>
    </cfRule>
    <cfRule type="containsText" dxfId="2" priority="8" operator="containsText" text="GrassTurf">
      <formula>NOT(ISERROR(SEARCH("GrassTurf",P6)))</formula>
    </cfRule>
    <cfRule type="containsText" dxfId="1" priority="9" operator="containsText" text="AstroTurf">
      <formula>NOT(ISERROR(SEARCH("AstroTurf",P6)))</formula>
    </cfRule>
  </conditionalFormatting>
  <dataValidations count="1">
    <dataValidation type="list" allowBlank="1" showInputMessage="1" showErrorMessage="1" sqref="B3">
      <formula1>"Week1, Week2, Week3, Week4, Week5, Week6, Week7, Week8, Week9, Week10, Week11, Week12, Week13, Week14, Week15, Week16, Week17"</formula1>
    </dataValidation>
  </dataValidations>
  <pageMargins left="0.4" right="0.4" top="0.4" bottom="0.4" header="0" footer="0"/>
  <pageSetup scale="51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pageSetUpPr fitToPage="1"/>
  </sheetPr>
  <dimension ref="A1:O40"/>
  <sheetViews>
    <sheetView showGridLines="0" showRowColHeaders="0" zoomScale="95" zoomScaleNormal="95" workbookViewId="0">
      <selection activeCell="I2" sqref="I2"/>
    </sheetView>
  </sheetViews>
  <sheetFormatPr defaultRowHeight="23.25"/>
  <cols>
    <col min="1" max="1" width="9.140625" style="1" customWidth="1"/>
    <col min="2" max="2" width="17.5703125" style="1" customWidth="1"/>
    <col min="3" max="3" width="7.5703125" style="1" customWidth="1"/>
    <col min="4" max="4" width="8.7109375" style="1" customWidth="1"/>
    <col min="5" max="5" width="15.7109375" style="1" customWidth="1"/>
    <col min="6" max="6" width="7.5703125" style="1" customWidth="1"/>
    <col min="7" max="7" width="8.7109375" style="1" customWidth="1"/>
    <col min="8" max="8" width="7.5703125" style="1" customWidth="1"/>
    <col min="9" max="10" width="8.42578125" style="4" customWidth="1"/>
    <col min="11" max="11" width="22.140625" style="1" customWidth="1"/>
    <col min="12" max="12" width="4.28515625" style="1" customWidth="1"/>
    <col min="13" max="13" width="35" style="1" customWidth="1"/>
    <col min="14" max="14" width="18" style="1" customWidth="1"/>
    <col min="15" max="15" width="30.140625" style="1" customWidth="1"/>
    <col min="16" max="16384" width="9.140625" style="1"/>
  </cols>
  <sheetData>
    <row r="1" spans="1:15" s="9" customFormat="1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0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5" s="6" customFormat="1" ht="18.75" customHeight="1">
      <c r="A2" s="30">
        <v>1</v>
      </c>
      <c r="B2" s="74" t="s">
        <v>11</v>
      </c>
      <c r="C2" s="30" t="str">
        <f t="shared" ref="C2:C20" si="0">VLOOKUP(B2,TeamArray,5,FALSE)</f>
        <v>AFC</v>
      </c>
      <c r="D2" s="30" t="str">
        <f t="shared" ref="D2:D20" si="1">VLOOKUP(B2,TeamArray,6,FALSE)</f>
        <v>East</v>
      </c>
      <c r="E2" s="74" t="s">
        <v>14</v>
      </c>
      <c r="F2" s="30" t="str">
        <f t="shared" ref="F2:F20" si="2">VLOOKUP(E2,TeamArray,5,FALSE)</f>
        <v>AFC</v>
      </c>
      <c r="G2" s="30" t="str">
        <f t="shared" ref="G2:G20" si="3">VLOOKUP(E2,TeamArray,6,FALSE)</f>
        <v>West</v>
      </c>
      <c r="H2" s="74" t="s">
        <v>79</v>
      </c>
      <c r="I2" s="52"/>
      <c r="J2" s="53"/>
      <c r="K2" s="54" t="str">
        <f>IF(ISBLANK(I2),"",(IF(I2&gt;J2,B2,E2)))</f>
        <v/>
      </c>
      <c r="L2" s="17">
        <v>1</v>
      </c>
      <c r="M2" s="48" t="str">
        <f t="shared" ref="M2:M14" si="4">VLOOKUP(E2,TeamArray,7,FALSE)</f>
        <v>Arrowhead Stadium</v>
      </c>
      <c r="N2" s="49">
        <v>0.54166666666666663</v>
      </c>
      <c r="O2" s="31"/>
    </row>
    <row r="3" spans="1:15" s="6" customFormat="1" ht="18.75" customHeight="1">
      <c r="A3" s="31">
        <v>2</v>
      </c>
      <c r="B3" s="75" t="s">
        <v>26</v>
      </c>
      <c r="C3" s="31" t="str">
        <f t="shared" si="0"/>
        <v>AFC</v>
      </c>
      <c r="D3" s="31" t="str">
        <f t="shared" si="1"/>
        <v>South</v>
      </c>
      <c r="E3" s="75" t="s">
        <v>25</v>
      </c>
      <c r="F3" s="31" t="str">
        <f t="shared" si="2"/>
        <v>NFC</v>
      </c>
      <c r="G3" s="31" t="str">
        <f t="shared" si="3"/>
        <v>East</v>
      </c>
      <c r="H3" s="75" t="s">
        <v>79</v>
      </c>
      <c r="I3" s="52"/>
      <c r="J3" s="53"/>
      <c r="K3" s="54" t="str">
        <f t="shared" ref="K3:K14" si="5">IF(ISBLANK(I3),"",(IF(I3&gt;J3,B3,E3)))</f>
        <v/>
      </c>
      <c r="L3" s="17">
        <v>1</v>
      </c>
      <c r="M3" s="48" t="str">
        <f t="shared" si="4"/>
        <v>Cowboys Stadium</v>
      </c>
      <c r="N3" s="49">
        <v>0.54166666666666663</v>
      </c>
      <c r="O3" s="31"/>
    </row>
    <row r="4" spans="1:15" s="6" customFormat="1" ht="18.75" customHeight="1">
      <c r="A4" s="30">
        <v>3</v>
      </c>
      <c r="B4" s="74" t="s">
        <v>8</v>
      </c>
      <c r="C4" s="30" t="str">
        <f t="shared" si="0"/>
        <v>NFC</v>
      </c>
      <c r="D4" s="30" t="str">
        <f t="shared" si="1"/>
        <v>South</v>
      </c>
      <c r="E4" s="74" t="s">
        <v>74</v>
      </c>
      <c r="F4" s="30" t="str">
        <f t="shared" si="2"/>
        <v>NFC</v>
      </c>
      <c r="G4" s="30" t="str">
        <f t="shared" si="3"/>
        <v>West</v>
      </c>
      <c r="H4" s="74" t="s">
        <v>79</v>
      </c>
      <c r="I4" s="52"/>
      <c r="J4" s="53"/>
      <c r="K4" s="54" t="str">
        <f t="shared" si="5"/>
        <v/>
      </c>
      <c r="L4" s="17">
        <v>1</v>
      </c>
      <c r="M4" s="48" t="str">
        <f t="shared" si="4"/>
        <v>Edward Jones Dome</v>
      </c>
      <c r="N4" s="49">
        <v>0.54166666666666696</v>
      </c>
      <c r="O4" s="31"/>
    </row>
    <row r="5" spans="1:15" s="6" customFormat="1" ht="18.75" customHeight="1">
      <c r="A5" s="31">
        <v>4</v>
      </c>
      <c r="B5" s="75" t="s">
        <v>5</v>
      </c>
      <c r="C5" s="31" t="str">
        <f t="shared" si="0"/>
        <v>AFC</v>
      </c>
      <c r="D5" s="31" t="str">
        <f t="shared" si="1"/>
        <v>East</v>
      </c>
      <c r="E5" s="81" t="s">
        <v>13</v>
      </c>
      <c r="F5" s="31" t="str">
        <f t="shared" si="2"/>
        <v>AFC</v>
      </c>
      <c r="G5" s="31" t="str">
        <f t="shared" si="3"/>
        <v>North</v>
      </c>
      <c r="H5" s="75" t="s">
        <v>79</v>
      </c>
      <c r="I5" s="52"/>
      <c r="J5" s="53"/>
      <c r="K5" s="54" t="str">
        <f t="shared" si="5"/>
        <v/>
      </c>
      <c r="L5" s="17">
        <v>1</v>
      </c>
      <c r="M5" s="48" t="str">
        <f t="shared" si="4"/>
        <v>Paul Brown Stadium</v>
      </c>
      <c r="N5" s="49">
        <v>0.54166666666666696</v>
      </c>
      <c r="O5" s="31"/>
    </row>
    <row r="6" spans="1:15" s="6" customFormat="1" ht="18.75" customHeight="1">
      <c r="A6" s="30">
        <v>5</v>
      </c>
      <c r="B6" s="74" t="s">
        <v>32</v>
      </c>
      <c r="C6" s="30" t="str">
        <f t="shared" si="0"/>
        <v>NFC</v>
      </c>
      <c r="D6" s="30" t="str">
        <f t="shared" si="1"/>
        <v>East</v>
      </c>
      <c r="E6" s="74" t="s">
        <v>22</v>
      </c>
      <c r="F6" s="30" t="str">
        <f t="shared" si="2"/>
        <v>NFC</v>
      </c>
      <c r="G6" s="30" t="str">
        <f t="shared" si="3"/>
        <v>North</v>
      </c>
      <c r="H6" s="74" t="s">
        <v>79</v>
      </c>
      <c r="I6" s="52"/>
      <c r="J6" s="53"/>
      <c r="K6" s="54" t="str">
        <f t="shared" si="5"/>
        <v/>
      </c>
      <c r="L6" s="17">
        <v>1</v>
      </c>
      <c r="M6" s="48" t="str">
        <f t="shared" si="4"/>
        <v>Ford Field</v>
      </c>
      <c r="N6" s="49">
        <v>0.54166666666666696</v>
      </c>
      <c r="O6" s="31"/>
    </row>
    <row r="7" spans="1:15" s="6" customFormat="1" ht="18.75" customHeight="1">
      <c r="A7" s="31">
        <v>6</v>
      </c>
      <c r="B7" s="75" t="s">
        <v>15</v>
      </c>
      <c r="C7" s="31" t="str">
        <f t="shared" si="0"/>
        <v>AFC</v>
      </c>
      <c r="D7" s="31" t="str">
        <f t="shared" si="1"/>
        <v>West</v>
      </c>
      <c r="E7" s="75" t="s">
        <v>27</v>
      </c>
      <c r="F7" s="31" t="str">
        <f t="shared" si="2"/>
        <v>NFC</v>
      </c>
      <c r="G7" s="31" t="str">
        <f t="shared" si="3"/>
        <v>West</v>
      </c>
      <c r="H7" s="75" t="s">
        <v>79</v>
      </c>
      <c r="I7" s="52"/>
      <c r="J7" s="53"/>
      <c r="K7" s="54" t="str">
        <f t="shared" si="5"/>
        <v/>
      </c>
      <c r="L7" s="17">
        <v>1</v>
      </c>
      <c r="M7" s="48" t="str">
        <f t="shared" si="4"/>
        <v>Candlestick Park</v>
      </c>
      <c r="N7" s="49">
        <v>0.54166666666666696</v>
      </c>
      <c r="O7" s="31"/>
    </row>
    <row r="8" spans="1:15" s="6" customFormat="1" ht="18.75" customHeight="1">
      <c r="A8" s="30">
        <v>7</v>
      </c>
      <c r="B8" s="74" t="s">
        <v>24</v>
      </c>
      <c r="C8" s="30" t="str">
        <f t="shared" si="0"/>
        <v>NFC</v>
      </c>
      <c r="D8" s="30" t="str">
        <f t="shared" si="1"/>
        <v>North</v>
      </c>
      <c r="E8" s="74" t="s">
        <v>17</v>
      </c>
      <c r="F8" s="30" t="str">
        <f t="shared" si="2"/>
        <v>AFC</v>
      </c>
      <c r="G8" s="30" t="str">
        <f t="shared" si="3"/>
        <v>East</v>
      </c>
      <c r="H8" s="74" t="s">
        <v>79</v>
      </c>
      <c r="I8" s="52"/>
      <c r="J8" s="53"/>
      <c r="K8" s="54" t="str">
        <f t="shared" si="5"/>
        <v/>
      </c>
      <c r="L8" s="17">
        <v>1</v>
      </c>
      <c r="M8" s="48" t="str">
        <f t="shared" si="4"/>
        <v>New Meadowlands Stadium</v>
      </c>
      <c r="N8" s="49">
        <v>0.54166666666666696</v>
      </c>
      <c r="O8" s="31"/>
    </row>
    <row r="9" spans="1:15" s="6" customFormat="1" ht="18.75" customHeight="1">
      <c r="A9" s="31">
        <v>8</v>
      </c>
      <c r="B9" s="75" t="s">
        <v>18</v>
      </c>
      <c r="C9" s="31" t="str">
        <f t="shared" si="0"/>
        <v>AFC</v>
      </c>
      <c r="D9" s="31" t="str">
        <f t="shared" si="1"/>
        <v>South</v>
      </c>
      <c r="E9" s="75" t="s">
        <v>33</v>
      </c>
      <c r="F9" s="31" t="str">
        <f t="shared" si="2"/>
        <v>AFC</v>
      </c>
      <c r="G9" s="31" t="str">
        <f t="shared" si="3"/>
        <v>West</v>
      </c>
      <c r="H9" s="75" t="s">
        <v>79</v>
      </c>
      <c r="I9" s="52"/>
      <c r="J9" s="53"/>
      <c r="K9" s="54" t="str">
        <f t="shared" si="5"/>
        <v/>
      </c>
      <c r="L9" s="17">
        <v>1</v>
      </c>
      <c r="M9" s="48" t="str">
        <f t="shared" si="4"/>
        <v>Qualcomm Stadium</v>
      </c>
      <c r="N9" s="49">
        <v>0.67013888888888884</v>
      </c>
      <c r="O9" s="31"/>
    </row>
    <row r="10" spans="1:15" s="6" customFormat="1" ht="18.75" customHeight="1">
      <c r="A10" s="30">
        <v>9</v>
      </c>
      <c r="B10" s="74" t="s">
        <v>10</v>
      </c>
      <c r="C10" s="30" t="str">
        <f t="shared" si="0"/>
        <v>NFC</v>
      </c>
      <c r="D10" s="30" t="str">
        <f t="shared" si="1"/>
        <v>South</v>
      </c>
      <c r="E10" s="74" t="s">
        <v>28</v>
      </c>
      <c r="F10" s="30" t="str">
        <f t="shared" si="2"/>
        <v>NFC</v>
      </c>
      <c r="G10" s="30" t="str">
        <f t="shared" si="3"/>
        <v>West</v>
      </c>
      <c r="H10" s="74" t="s">
        <v>79</v>
      </c>
      <c r="I10" s="52"/>
      <c r="J10" s="53"/>
      <c r="K10" s="54" t="str">
        <f t="shared" si="5"/>
        <v/>
      </c>
      <c r="L10" s="17">
        <v>1</v>
      </c>
      <c r="M10" s="48" t="str">
        <f t="shared" si="4"/>
        <v>University of Phoenix Stadium</v>
      </c>
      <c r="N10" s="49">
        <v>0.67708333333333337</v>
      </c>
      <c r="O10" s="31"/>
    </row>
    <row r="11" spans="1:15" s="6" customFormat="1" ht="18.75" customHeight="1">
      <c r="A11" s="31">
        <v>10</v>
      </c>
      <c r="B11" s="75" t="s">
        <v>31</v>
      </c>
      <c r="C11" s="31" t="str">
        <f t="shared" si="0"/>
        <v>NFC</v>
      </c>
      <c r="D11" s="31" t="str">
        <f t="shared" si="1"/>
        <v>North</v>
      </c>
      <c r="E11" s="75" t="s">
        <v>12</v>
      </c>
      <c r="F11" s="31" t="str">
        <f t="shared" si="2"/>
        <v>AFC</v>
      </c>
      <c r="G11" s="31" t="str">
        <f t="shared" si="3"/>
        <v>East</v>
      </c>
      <c r="H11" s="75" t="s">
        <v>79</v>
      </c>
      <c r="I11" s="52"/>
      <c r="J11" s="53"/>
      <c r="K11" s="54" t="str">
        <f t="shared" si="5"/>
        <v/>
      </c>
      <c r="L11" s="17">
        <v>1</v>
      </c>
      <c r="M11" s="48" t="str">
        <f t="shared" si="4"/>
        <v>Gillette Stadium</v>
      </c>
      <c r="N11" s="49">
        <v>0.67708333333333337</v>
      </c>
      <c r="O11" s="31"/>
    </row>
    <row r="12" spans="1:15" s="6" customFormat="1" ht="18.75" customHeight="1">
      <c r="A12" s="30">
        <v>11</v>
      </c>
      <c r="B12" s="74" t="s">
        <v>21</v>
      </c>
      <c r="C12" s="30" t="str">
        <f t="shared" si="0"/>
        <v>NFC</v>
      </c>
      <c r="D12" s="30" t="str">
        <f t="shared" si="1"/>
        <v>West</v>
      </c>
      <c r="E12" s="74" t="s">
        <v>34</v>
      </c>
      <c r="F12" s="30" t="str">
        <f t="shared" si="2"/>
        <v>AFC</v>
      </c>
      <c r="G12" s="30" t="str">
        <f t="shared" si="3"/>
        <v>West</v>
      </c>
      <c r="H12" s="74" t="s">
        <v>79</v>
      </c>
      <c r="I12" s="52"/>
      <c r="J12" s="53"/>
      <c r="K12" s="54" t="str">
        <f t="shared" si="5"/>
        <v/>
      </c>
      <c r="L12" s="17">
        <v>1</v>
      </c>
      <c r="M12" s="48" t="str">
        <f t="shared" si="4"/>
        <v>Oakland Collesium</v>
      </c>
      <c r="N12" s="49">
        <v>0.67708333333333337</v>
      </c>
      <c r="O12" s="31"/>
    </row>
    <row r="13" spans="1:15" s="6" customFormat="1" ht="18.75" customHeight="1">
      <c r="A13" s="31">
        <v>12</v>
      </c>
      <c r="B13" s="75" t="s">
        <v>6</v>
      </c>
      <c r="C13" s="31" t="str">
        <f t="shared" si="0"/>
        <v>AFC</v>
      </c>
      <c r="D13" s="31" t="str">
        <f t="shared" si="1"/>
        <v>North</v>
      </c>
      <c r="E13" s="75" t="s">
        <v>16</v>
      </c>
      <c r="F13" s="31" t="str">
        <f t="shared" si="2"/>
        <v>NFC</v>
      </c>
      <c r="G13" s="31" t="str">
        <f t="shared" si="3"/>
        <v>South</v>
      </c>
      <c r="H13" s="75" t="s">
        <v>79</v>
      </c>
      <c r="I13" s="52"/>
      <c r="J13" s="53"/>
      <c r="K13" s="54" t="str">
        <f t="shared" si="5"/>
        <v/>
      </c>
      <c r="L13" s="17">
        <v>1</v>
      </c>
      <c r="M13" s="48" t="str">
        <f t="shared" si="4"/>
        <v>Superdome</v>
      </c>
      <c r="N13" s="49">
        <v>0.84722222222222221</v>
      </c>
      <c r="O13" s="31"/>
    </row>
    <row r="14" spans="1:15" s="6" customFormat="1" ht="18.75" customHeight="1">
      <c r="A14" s="30">
        <v>13</v>
      </c>
      <c r="B14" s="74" t="s">
        <v>20</v>
      </c>
      <c r="C14" s="30" t="str">
        <f t="shared" si="0"/>
        <v>AFC</v>
      </c>
      <c r="D14" s="30" t="str">
        <f t="shared" si="1"/>
        <v>South</v>
      </c>
      <c r="E14" s="74" t="s">
        <v>29</v>
      </c>
      <c r="F14" s="30" t="str">
        <f t="shared" si="2"/>
        <v>AFC</v>
      </c>
      <c r="G14" s="30" t="str">
        <f t="shared" si="3"/>
        <v>South</v>
      </c>
      <c r="H14" s="74" t="s">
        <v>80</v>
      </c>
      <c r="I14" s="52"/>
      <c r="J14" s="53"/>
      <c r="K14" s="54" t="str">
        <f t="shared" si="5"/>
        <v/>
      </c>
      <c r="L14" s="17">
        <v>1</v>
      </c>
      <c r="M14" s="48" t="str">
        <f t="shared" si="4"/>
        <v>Lucas Oil Stadium</v>
      </c>
      <c r="N14" s="49">
        <v>0.85416666666666663</v>
      </c>
      <c r="O14" s="31"/>
    </row>
    <row r="15" spans="1:15" s="6" customFormat="1" ht="18.75" customHeight="1">
      <c r="A15" s="31">
        <v>14</v>
      </c>
      <c r="B15" s="75" t="s">
        <v>7</v>
      </c>
      <c r="C15" s="31" t="str">
        <f t="shared" si="0"/>
        <v>NFC</v>
      </c>
      <c r="D15" s="31" t="str">
        <f t="shared" si="1"/>
        <v>South</v>
      </c>
      <c r="E15" s="75" t="s">
        <v>154</v>
      </c>
      <c r="F15" s="31" t="e">
        <f t="shared" si="2"/>
        <v>#N/A</v>
      </c>
      <c r="G15" s="31" t="e">
        <f t="shared" si="3"/>
        <v>#N/A</v>
      </c>
      <c r="H15" s="79"/>
      <c r="I15" s="52">
        <v>1</v>
      </c>
      <c r="J15" s="24"/>
      <c r="K15" s="54" t="str">
        <f t="shared" ref="K15:K20" si="6">IF(ISBLANK(I2),"",(IF(K2=B2,E2,B2)))</f>
        <v/>
      </c>
      <c r="L15" s="17">
        <v>0</v>
      </c>
      <c r="M15" s="8"/>
      <c r="N15" s="47"/>
      <c r="O15" s="14"/>
    </row>
    <row r="16" spans="1:15" s="6" customFormat="1" ht="18.75" customHeight="1">
      <c r="A16" s="30">
        <v>15</v>
      </c>
      <c r="B16" s="74" t="s">
        <v>9</v>
      </c>
      <c r="C16" s="30" t="str">
        <f t="shared" si="0"/>
        <v>AFC</v>
      </c>
      <c r="D16" s="30" t="str">
        <f t="shared" si="1"/>
        <v>North</v>
      </c>
      <c r="E16" s="74" t="s">
        <v>154</v>
      </c>
      <c r="F16" s="30" t="e">
        <f t="shared" si="2"/>
        <v>#N/A</v>
      </c>
      <c r="G16" s="30" t="e">
        <f t="shared" si="3"/>
        <v>#N/A</v>
      </c>
      <c r="H16" s="78"/>
      <c r="I16" s="52">
        <v>1</v>
      </c>
      <c r="J16" s="24"/>
      <c r="K16" s="54" t="str">
        <f t="shared" si="6"/>
        <v/>
      </c>
      <c r="L16" s="17">
        <v>0</v>
      </c>
      <c r="M16" s="8"/>
      <c r="N16" s="47"/>
      <c r="O16" s="14"/>
    </row>
    <row r="17" spans="1:15" s="6" customFormat="1" ht="18.75" customHeight="1">
      <c r="A17" s="31">
        <v>16</v>
      </c>
      <c r="B17" s="75" t="s">
        <v>23</v>
      </c>
      <c r="C17" s="31" t="str">
        <f t="shared" si="0"/>
        <v>NFC</v>
      </c>
      <c r="D17" s="31" t="str">
        <f t="shared" si="1"/>
        <v>North</v>
      </c>
      <c r="E17" s="75" t="s">
        <v>154</v>
      </c>
      <c r="F17" s="31" t="e">
        <f t="shared" si="2"/>
        <v>#N/A</v>
      </c>
      <c r="G17" s="31" t="e">
        <f t="shared" si="3"/>
        <v>#N/A</v>
      </c>
      <c r="H17" s="79"/>
      <c r="I17" s="52">
        <v>1</v>
      </c>
      <c r="J17" s="24"/>
      <c r="K17" s="54" t="str">
        <f t="shared" si="6"/>
        <v/>
      </c>
      <c r="L17" s="17">
        <v>0</v>
      </c>
      <c r="M17" s="8"/>
      <c r="N17" s="47"/>
      <c r="O17" s="14"/>
    </row>
    <row r="18" spans="1:15" s="6" customFormat="1" ht="18.75" customHeight="1">
      <c r="A18" s="30">
        <v>17</v>
      </c>
      <c r="B18" s="74" t="s">
        <v>30</v>
      </c>
      <c r="C18" s="30" t="str">
        <f t="shared" si="0"/>
        <v>NFC</v>
      </c>
      <c r="D18" s="30" t="str">
        <f t="shared" si="1"/>
        <v>East</v>
      </c>
      <c r="E18" s="74" t="s">
        <v>154</v>
      </c>
      <c r="F18" s="30" t="e">
        <f t="shared" si="2"/>
        <v>#N/A</v>
      </c>
      <c r="G18" s="30" t="e">
        <f t="shared" si="3"/>
        <v>#N/A</v>
      </c>
      <c r="H18" s="78"/>
      <c r="I18" s="52">
        <v>1</v>
      </c>
      <c r="J18" s="24"/>
      <c r="K18" s="54" t="str">
        <f t="shared" si="6"/>
        <v/>
      </c>
      <c r="L18" s="17">
        <v>0</v>
      </c>
      <c r="M18" s="8"/>
      <c r="N18" s="47"/>
      <c r="O18" s="14"/>
    </row>
    <row r="19" spans="1:15" s="6" customFormat="1" ht="18.75" customHeight="1">
      <c r="A19" s="31">
        <v>18</v>
      </c>
      <c r="B19" s="75" t="s">
        <v>19</v>
      </c>
      <c r="C19" s="31" t="str">
        <f t="shared" si="0"/>
        <v>NFC</v>
      </c>
      <c r="D19" s="31" t="str">
        <f t="shared" si="1"/>
        <v>East</v>
      </c>
      <c r="E19" s="75" t="s">
        <v>154</v>
      </c>
      <c r="F19" s="31" t="e">
        <f t="shared" si="2"/>
        <v>#N/A</v>
      </c>
      <c r="G19" s="31" t="e">
        <f t="shared" si="3"/>
        <v>#N/A</v>
      </c>
      <c r="H19" s="79"/>
      <c r="I19" s="52">
        <v>1</v>
      </c>
      <c r="J19" s="24"/>
      <c r="K19" s="54" t="str">
        <f t="shared" si="6"/>
        <v/>
      </c>
      <c r="L19" s="17">
        <v>0</v>
      </c>
      <c r="M19" s="8"/>
      <c r="N19" s="47"/>
      <c r="O19" s="14"/>
    </row>
    <row r="20" spans="1:15" s="6" customFormat="1" ht="18.75" customHeight="1">
      <c r="A20" s="30">
        <v>19</v>
      </c>
      <c r="B20" s="74" t="s">
        <v>35</v>
      </c>
      <c r="C20" s="30" t="str">
        <f t="shared" si="0"/>
        <v>AFC</v>
      </c>
      <c r="D20" s="30" t="str">
        <f t="shared" si="1"/>
        <v>North</v>
      </c>
      <c r="E20" s="74" t="s">
        <v>154</v>
      </c>
      <c r="F20" s="30" t="e">
        <f t="shared" si="2"/>
        <v>#N/A</v>
      </c>
      <c r="G20" s="30" t="e">
        <f t="shared" si="3"/>
        <v>#N/A</v>
      </c>
      <c r="H20" s="78"/>
      <c r="I20" s="52">
        <v>1</v>
      </c>
      <c r="J20" s="24"/>
      <c r="K20" s="54" t="str">
        <f t="shared" si="6"/>
        <v/>
      </c>
      <c r="L20" s="17">
        <v>0</v>
      </c>
      <c r="M20" s="8"/>
      <c r="N20" s="45"/>
      <c r="O20" s="14"/>
    </row>
    <row r="21" spans="1:15" s="6" customFormat="1" ht="18.75" customHeight="1">
      <c r="A21" s="76"/>
      <c r="B21" s="76"/>
      <c r="C21" s="76"/>
      <c r="D21" s="76"/>
      <c r="E21" s="76"/>
      <c r="F21" s="76"/>
      <c r="G21" s="76"/>
      <c r="H21" s="76"/>
      <c r="I21" s="24"/>
      <c r="J21" s="24"/>
      <c r="K21" s="54" t="str">
        <f t="shared" ref="K21:K29" si="7">IF(ISBLANK(I6),"",(IF(K6=B6,E6,B6)))</f>
        <v/>
      </c>
      <c r="L21" s="17">
        <v>0</v>
      </c>
      <c r="M21" s="8"/>
      <c r="N21" s="45"/>
      <c r="O21" s="14"/>
    </row>
    <row r="22" spans="1:15" ht="18.75" customHeight="1">
      <c r="A22" s="76"/>
      <c r="B22" s="76"/>
      <c r="C22" s="76"/>
      <c r="D22" s="76"/>
      <c r="E22" s="76"/>
      <c r="F22" s="76"/>
      <c r="G22" s="76"/>
      <c r="H22" s="76"/>
      <c r="J22" s="110" t="s">
        <v>92</v>
      </c>
      <c r="K22" s="54" t="str">
        <f t="shared" si="7"/>
        <v/>
      </c>
      <c r="L22" s="17">
        <v>0</v>
      </c>
      <c r="N22" s="45"/>
      <c r="O22" s="14"/>
    </row>
    <row r="23" spans="1:15" ht="18.75" customHeight="1">
      <c r="A23" s="76"/>
      <c r="B23" s="76"/>
      <c r="C23" s="76"/>
      <c r="D23" s="76"/>
      <c r="E23" s="76"/>
      <c r="F23" s="76"/>
      <c r="G23" s="76"/>
      <c r="H23" s="76"/>
      <c r="J23" s="110"/>
      <c r="K23" s="54" t="str">
        <f t="shared" si="7"/>
        <v/>
      </c>
      <c r="L23" s="17">
        <v>0</v>
      </c>
      <c r="N23" s="45"/>
      <c r="O23" s="14"/>
    </row>
    <row r="24" spans="1:15" ht="18.75" customHeight="1">
      <c r="A24" s="8"/>
      <c r="B24" s="6"/>
      <c r="C24" s="2"/>
      <c r="D24" s="2"/>
      <c r="E24" s="6"/>
      <c r="F24" s="2"/>
      <c r="G24" s="2"/>
      <c r="H24" s="6"/>
      <c r="J24" s="110"/>
      <c r="K24" s="54" t="str">
        <f t="shared" si="7"/>
        <v/>
      </c>
      <c r="L24" s="17">
        <v>0</v>
      </c>
      <c r="N24" s="45"/>
    </row>
    <row r="25" spans="1:15" ht="18.75" customHeight="1">
      <c r="A25" s="8"/>
      <c r="B25" s="6"/>
      <c r="C25" s="2"/>
      <c r="D25" s="2"/>
      <c r="E25" s="6"/>
      <c r="F25" s="2"/>
      <c r="G25" s="2"/>
      <c r="H25" s="6"/>
      <c r="J25" s="110"/>
      <c r="K25" s="54" t="str">
        <f t="shared" si="7"/>
        <v/>
      </c>
      <c r="L25" s="17">
        <v>0</v>
      </c>
      <c r="N25" s="45"/>
    </row>
    <row r="26" spans="1:15" ht="18.75" customHeight="1">
      <c r="A26" s="8"/>
      <c r="B26" s="6"/>
      <c r="C26" s="2"/>
      <c r="D26" s="2"/>
      <c r="E26" s="6"/>
      <c r="F26" s="2"/>
      <c r="G26" s="2"/>
      <c r="H26" s="6"/>
      <c r="J26" s="110"/>
      <c r="K26" s="54" t="str">
        <f t="shared" si="7"/>
        <v/>
      </c>
      <c r="L26" s="17">
        <v>0</v>
      </c>
      <c r="N26" s="45"/>
    </row>
    <row r="27" spans="1:15" ht="18.75" customHeight="1">
      <c r="J27" s="110"/>
      <c r="K27" s="54" t="str">
        <f t="shared" si="7"/>
        <v/>
      </c>
      <c r="L27" s="17">
        <v>0</v>
      </c>
    </row>
    <row r="28" spans="1:15" ht="18.75" customHeight="1">
      <c r="J28" s="110"/>
      <c r="K28" s="54" t="str">
        <f t="shared" si="7"/>
        <v/>
      </c>
      <c r="L28" s="17">
        <v>0</v>
      </c>
    </row>
    <row r="29" spans="1:15" ht="18.75" customHeight="1">
      <c r="J29" s="110"/>
      <c r="K29" s="54" t="str">
        <f t="shared" si="7"/>
        <v/>
      </c>
      <c r="L29" s="17">
        <v>0</v>
      </c>
    </row>
    <row r="30" spans="1:15" ht="18.75" customHeight="1">
      <c r="J30" s="20"/>
      <c r="K30" s="54" t="str">
        <f t="shared" ref="K30:K35" si="8">IF(ISBLANK(I15),"",(IF(K15=B15,E15,B15)))</f>
        <v>Atlanta</v>
      </c>
      <c r="L30" s="17" t="str">
        <f t="shared" ref="L30:L35" si="9">IF(ISNA(F15),"BYE",0)</f>
        <v>BYE</v>
      </c>
    </row>
    <row r="31" spans="1:15" ht="18.75" customHeight="1">
      <c r="J31" s="20"/>
      <c r="K31" s="54" t="str">
        <f t="shared" si="8"/>
        <v>Baltimore</v>
      </c>
      <c r="L31" s="17" t="str">
        <f t="shared" si="9"/>
        <v>BYE</v>
      </c>
    </row>
    <row r="32" spans="1:15" ht="18.75" customHeight="1">
      <c r="J32" s="20"/>
      <c r="K32" s="54" t="str">
        <f t="shared" si="8"/>
        <v>Chicago</v>
      </c>
      <c r="L32" s="17" t="str">
        <f t="shared" si="9"/>
        <v>BYE</v>
      </c>
    </row>
    <row r="33" spans="1:12" ht="18.75" customHeight="1">
      <c r="A33" s="8"/>
      <c r="B33" s="6"/>
      <c r="C33" s="2"/>
      <c r="D33" s="2"/>
      <c r="E33" s="6"/>
      <c r="F33" s="2"/>
      <c r="G33" s="2"/>
      <c r="H33" s="6"/>
      <c r="I33" s="11"/>
      <c r="J33" s="21"/>
      <c r="K33" s="54" t="str">
        <f t="shared" si="8"/>
        <v>NY Giants</v>
      </c>
      <c r="L33" s="17" t="str">
        <f t="shared" si="9"/>
        <v>BYE</v>
      </c>
    </row>
    <row r="34" spans="1:12" ht="18.75" customHeight="1">
      <c r="A34" s="8"/>
      <c r="B34" s="6"/>
      <c r="C34" s="2"/>
      <c r="D34" s="2"/>
      <c r="E34" s="6"/>
      <c r="F34" s="2"/>
      <c r="G34" s="2"/>
      <c r="H34" s="6"/>
      <c r="I34" s="11"/>
      <c r="J34" s="21"/>
      <c r="K34" s="54" t="str">
        <f t="shared" si="8"/>
        <v>Philadelphia</v>
      </c>
      <c r="L34" s="17" t="str">
        <f t="shared" si="9"/>
        <v>BYE</v>
      </c>
    </row>
    <row r="35" spans="1:12" ht="18.75" customHeight="1">
      <c r="A35" s="8"/>
      <c r="B35" s="6"/>
      <c r="C35" s="2"/>
      <c r="D35" s="2"/>
      <c r="E35" s="6"/>
      <c r="F35" s="2"/>
      <c r="G35" s="2"/>
      <c r="H35" s="6"/>
      <c r="I35" s="11"/>
      <c r="J35" s="21"/>
      <c r="K35" s="54" t="str">
        <f t="shared" si="8"/>
        <v>Cleveland</v>
      </c>
      <c r="L35" s="17" t="str">
        <f t="shared" si="9"/>
        <v>BYE</v>
      </c>
    </row>
    <row r="36" spans="1:12" ht="18.75" customHeight="1">
      <c r="A36" s="8"/>
      <c r="B36" s="6"/>
      <c r="C36" s="2"/>
      <c r="D36" s="2"/>
      <c r="E36" s="6"/>
      <c r="F36" s="2"/>
      <c r="G36" s="2"/>
      <c r="H36" s="6"/>
      <c r="I36" s="11"/>
      <c r="J36" s="21"/>
      <c r="L36" s="17"/>
    </row>
    <row r="37" spans="1:12" ht="18.75" customHeight="1">
      <c r="A37" s="9"/>
    </row>
    <row r="38" spans="1:12" ht="18.75" customHeight="1">
      <c r="A38" s="9"/>
    </row>
    <row r="39" spans="1:12" ht="18.75" customHeight="1">
      <c r="A39" s="9"/>
    </row>
    <row r="40" spans="1:12" ht="18.75" customHeight="1"/>
  </sheetData>
  <sheetProtection selectLockedCells="1"/>
  <mergeCells count="1">
    <mergeCell ref="J22:J29"/>
  </mergeCells>
  <phoneticPr fontId="0" type="noConversion"/>
  <dataValidations count="5">
    <dataValidation type="list" allowBlank="1" showInputMessage="1" showErrorMessage="1" promptTitle="Game Day weather" prompt="Some use this data in their team assessments." sqref="O2:O23">
      <formula1>SkyList</formula1>
    </dataValidation>
    <dataValidation type="list" allowBlank="1" showInputMessage="1" showErrorMessage="1" sqref="E2:E20">
      <formula1>TeamList</formula1>
    </dataValidation>
    <dataValidation type="list" allowBlank="1" showInputMessage="1" showErrorMessage="1" sqref="B2:B20">
      <formula1>TeamList</formula1>
    </dataValidation>
    <dataValidation type="list" allowBlank="1" showInputMessage="1" showErrorMessage="1" sqref="N2:N26">
      <formula1>"12:30 PM, 1:00 PM, 4:05 PM, 4:15 PM, 7:00 PM, 8:20 PM, 8:30 PM, 10:15 PM"</formula1>
    </dataValidation>
    <dataValidation type="list" allowBlank="1" showInputMessage="1" showErrorMessage="1" sqref="H2:H20">
      <formula1>"Thu, Sat, Sun, Mon"</formula1>
    </dataValidation>
  </dataValidations>
  <pageMargins left="0.75" right="0.75" top="1" bottom="1" header="0.5" footer="0.5"/>
  <pageSetup scale="59" orientation="landscape" horizontalDpi="300" r:id="rId1"/>
  <headerFooter alignWithMargins="0">
    <oddHeader>&amp;C&amp;"Arial,Bold"&amp;22&amp;EWeek 8  Sunday, Nov. 1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>
    <pageSetUpPr fitToPage="1"/>
  </sheetPr>
  <dimension ref="A1:O38"/>
  <sheetViews>
    <sheetView showGridLines="0" showRowColHeaders="0" workbookViewId="0">
      <selection activeCell="I2" sqref="I2"/>
    </sheetView>
  </sheetViews>
  <sheetFormatPr defaultRowHeight="23.25"/>
  <cols>
    <col min="1" max="1" width="9.140625" style="1" customWidth="1"/>
    <col min="2" max="2" width="17.5703125" style="1" customWidth="1"/>
    <col min="3" max="3" width="7.5703125" style="1" customWidth="1"/>
    <col min="4" max="4" width="8.7109375" style="1" customWidth="1"/>
    <col min="5" max="5" width="15.7109375" style="1" customWidth="1"/>
    <col min="6" max="6" width="7.5703125" style="1" customWidth="1"/>
    <col min="7" max="7" width="8.7109375" style="1" customWidth="1"/>
    <col min="8" max="8" width="7.5703125" style="1" customWidth="1"/>
    <col min="9" max="10" width="8.42578125" style="4" customWidth="1"/>
    <col min="11" max="11" width="22.140625" style="1" customWidth="1"/>
    <col min="12" max="12" width="4.28515625" style="1" customWidth="1"/>
    <col min="13" max="13" width="35" style="1" customWidth="1"/>
    <col min="14" max="14" width="18" style="1" customWidth="1"/>
    <col min="15" max="15" width="30.140625" style="1" customWidth="1"/>
    <col min="16" max="16384" width="9.140625" style="1"/>
  </cols>
  <sheetData>
    <row r="1" spans="1:15" s="9" customFormat="1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0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5" s="6" customFormat="1" ht="18.75" customHeight="1">
      <c r="A2" s="30">
        <v>1</v>
      </c>
      <c r="B2" s="74" t="s">
        <v>17</v>
      </c>
      <c r="C2" s="30" t="str">
        <f t="shared" ref="C2:C20" si="0">VLOOKUP(B2,TeamArray,5,FALSE)</f>
        <v>AFC</v>
      </c>
      <c r="D2" s="30" t="str">
        <f t="shared" ref="D2:D20" si="1">VLOOKUP(B2,TeamArray,6,FALSE)</f>
        <v>East</v>
      </c>
      <c r="E2" s="74" t="s">
        <v>22</v>
      </c>
      <c r="F2" s="30" t="str">
        <f t="shared" ref="F2:F20" si="2">VLOOKUP(E2,TeamArray,5,FALSE)</f>
        <v>NFC</v>
      </c>
      <c r="G2" s="30" t="str">
        <f t="shared" ref="G2:G20" si="3">VLOOKUP(E2,TeamArray,6,FALSE)</f>
        <v>North</v>
      </c>
      <c r="H2" s="74" t="s">
        <v>79</v>
      </c>
      <c r="I2" s="52"/>
      <c r="J2" s="53"/>
      <c r="K2" s="54" t="str">
        <f>IF(ISBLANK(I2),"",(IF(I2&gt;J2,B2,E2)))</f>
        <v/>
      </c>
      <c r="L2" s="17">
        <v>1</v>
      </c>
      <c r="M2" s="48" t="str">
        <f t="shared" ref="M2:M14" si="4">VLOOKUP(E2,TeamArray,7,FALSE)</f>
        <v>Ford Field</v>
      </c>
      <c r="N2" s="49">
        <v>0.54166666666666663</v>
      </c>
      <c r="O2" s="31"/>
    </row>
    <row r="3" spans="1:15" s="6" customFormat="1" ht="18.75" customHeight="1">
      <c r="A3" s="31">
        <v>2</v>
      </c>
      <c r="B3" s="75" t="s">
        <v>10</v>
      </c>
      <c r="C3" s="31" t="str">
        <f t="shared" si="0"/>
        <v>NFC</v>
      </c>
      <c r="D3" s="31" t="str">
        <f t="shared" si="1"/>
        <v>South</v>
      </c>
      <c r="E3" s="75" t="s">
        <v>7</v>
      </c>
      <c r="F3" s="31" t="str">
        <f t="shared" si="2"/>
        <v>NFC</v>
      </c>
      <c r="G3" s="31" t="str">
        <f t="shared" si="3"/>
        <v>South</v>
      </c>
      <c r="H3" s="75" t="s">
        <v>79</v>
      </c>
      <c r="I3" s="52"/>
      <c r="J3" s="53"/>
      <c r="K3" s="54" t="str">
        <f t="shared" ref="K3:K14" si="5">IF(ISBLANK(I3),"",(IF(I3&gt;J3,B3,E3)))</f>
        <v/>
      </c>
      <c r="L3" s="17">
        <v>1</v>
      </c>
      <c r="M3" s="48" t="str">
        <f t="shared" si="4"/>
        <v>Georgia Dome</v>
      </c>
      <c r="N3" s="49">
        <v>0.54166666666666663</v>
      </c>
      <c r="O3" s="31"/>
    </row>
    <row r="4" spans="1:15" s="6" customFormat="1" ht="18.75" customHeight="1">
      <c r="A4" s="30">
        <v>3</v>
      </c>
      <c r="B4" s="74" t="s">
        <v>5</v>
      </c>
      <c r="C4" s="30" t="str">
        <f t="shared" si="0"/>
        <v>AFC</v>
      </c>
      <c r="D4" s="30" t="str">
        <f t="shared" si="1"/>
        <v>East</v>
      </c>
      <c r="E4" s="74" t="s">
        <v>9</v>
      </c>
      <c r="F4" s="30" t="str">
        <f t="shared" si="2"/>
        <v>AFC</v>
      </c>
      <c r="G4" s="30" t="str">
        <f t="shared" si="3"/>
        <v>North</v>
      </c>
      <c r="H4" s="74" t="s">
        <v>79</v>
      </c>
      <c r="I4" s="52"/>
      <c r="J4" s="53"/>
      <c r="K4" s="54" t="str">
        <f t="shared" si="5"/>
        <v/>
      </c>
      <c r="L4" s="17">
        <v>1</v>
      </c>
      <c r="M4" s="48" t="str">
        <f t="shared" si="4"/>
        <v>M &amp; T Bank Stadium</v>
      </c>
      <c r="N4" s="49">
        <v>0.54166666666666696</v>
      </c>
      <c r="O4" s="31"/>
    </row>
    <row r="5" spans="1:15" s="6" customFormat="1" ht="18.75" customHeight="1">
      <c r="A5" s="31">
        <v>4</v>
      </c>
      <c r="B5" s="75" t="s">
        <v>12</v>
      </c>
      <c r="C5" s="31" t="str">
        <f t="shared" si="0"/>
        <v>AFC</v>
      </c>
      <c r="D5" s="31" t="str">
        <f t="shared" si="1"/>
        <v>East</v>
      </c>
      <c r="E5" s="75" t="s">
        <v>35</v>
      </c>
      <c r="F5" s="31" t="str">
        <f t="shared" si="2"/>
        <v>AFC</v>
      </c>
      <c r="G5" s="31" t="str">
        <f t="shared" si="3"/>
        <v>North</v>
      </c>
      <c r="H5" s="75" t="s">
        <v>79</v>
      </c>
      <c r="I5" s="52"/>
      <c r="J5" s="53"/>
      <c r="K5" s="54" t="str">
        <f t="shared" si="5"/>
        <v/>
      </c>
      <c r="L5" s="17">
        <v>1</v>
      </c>
      <c r="M5" s="48" t="str">
        <f t="shared" si="4"/>
        <v>Cleveland Browns Stadium</v>
      </c>
      <c r="N5" s="49">
        <v>0.54166666666666696</v>
      </c>
      <c r="O5" s="31"/>
    </row>
    <row r="6" spans="1:15" s="6" customFormat="1" ht="18.75" customHeight="1">
      <c r="A6" s="30">
        <v>5</v>
      </c>
      <c r="B6" s="74" t="s">
        <v>28</v>
      </c>
      <c r="C6" s="30" t="str">
        <f t="shared" si="0"/>
        <v>NFC</v>
      </c>
      <c r="D6" s="30" t="str">
        <f t="shared" si="1"/>
        <v>West</v>
      </c>
      <c r="E6" s="74" t="s">
        <v>31</v>
      </c>
      <c r="F6" s="30" t="str">
        <f t="shared" si="2"/>
        <v>NFC</v>
      </c>
      <c r="G6" s="30" t="str">
        <f t="shared" si="3"/>
        <v>North</v>
      </c>
      <c r="H6" s="74" t="s">
        <v>79</v>
      </c>
      <c r="I6" s="52"/>
      <c r="J6" s="53"/>
      <c r="K6" s="54" t="str">
        <f t="shared" si="5"/>
        <v/>
      </c>
      <c r="L6" s="17">
        <v>1</v>
      </c>
      <c r="M6" s="48" t="str">
        <f t="shared" si="4"/>
        <v>Mall of America Field</v>
      </c>
      <c r="N6" s="49">
        <v>0.54166666666666696</v>
      </c>
      <c r="O6" s="31"/>
    </row>
    <row r="7" spans="1:15" s="6" customFormat="1" ht="18.75" customHeight="1">
      <c r="A7" s="31">
        <v>6</v>
      </c>
      <c r="B7" s="75" t="s">
        <v>23</v>
      </c>
      <c r="C7" s="31" t="str">
        <f t="shared" si="0"/>
        <v>NFC</v>
      </c>
      <c r="D7" s="31" t="str">
        <f t="shared" si="1"/>
        <v>North</v>
      </c>
      <c r="E7" s="75" t="s">
        <v>11</v>
      </c>
      <c r="F7" s="31" t="str">
        <f t="shared" si="2"/>
        <v>AFC</v>
      </c>
      <c r="G7" s="31" t="str">
        <f t="shared" si="3"/>
        <v>East</v>
      </c>
      <c r="H7" s="75" t="s">
        <v>79</v>
      </c>
      <c r="I7" s="52"/>
      <c r="J7" s="53"/>
      <c r="K7" s="54" t="str">
        <f t="shared" si="5"/>
        <v/>
      </c>
      <c r="L7" s="17">
        <v>1</v>
      </c>
      <c r="M7" s="48" t="str">
        <f t="shared" si="4"/>
        <v>Ralph Wilson Stadium</v>
      </c>
      <c r="N7" s="49">
        <v>0.54166666666666696</v>
      </c>
      <c r="O7" s="31"/>
    </row>
    <row r="8" spans="1:15" s="6" customFormat="1" ht="18.75" customHeight="1">
      <c r="A8" s="30">
        <v>7</v>
      </c>
      <c r="B8" s="74" t="s">
        <v>33</v>
      </c>
      <c r="C8" s="30" t="str">
        <f t="shared" si="0"/>
        <v>AFC</v>
      </c>
      <c r="D8" s="30" t="str">
        <f t="shared" si="1"/>
        <v>West</v>
      </c>
      <c r="E8" s="74" t="s">
        <v>20</v>
      </c>
      <c r="F8" s="30" t="str">
        <f t="shared" si="2"/>
        <v>AFC</v>
      </c>
      <c r="G8" s="30" t="str">
        <f t="shared" si="3"/>
        <v>South</v>
      </c>
      <c r="H8" s="74" t="s">
        <v>79</v>
      </c>
      <c r="I8" s="52"/>
      <c r="J8" s="53"/>
      <c r="K8" s="54" t="str">
        <f t="shared" si="5"/>
        <v/>
      </c>
      <c r="L8" s="17">
        <v>1</v>
      </c>
      <c r="M8" s="48" t="str">
        <f t="shared" si="4"/>
        <v>Reliant Stadium</v>
      </c>
      <c r="N8" s="49">
        <v>0.54166666666666696</v>
      </c>
      <c r="O8" s="31"/>
    </row>
    <row r="9" spans="1:15" s="6" customFormat="1" ht="18.75" customHeight="1">
      <c r="A9" s="31">
        <v>8</v>
      </c>
      <c r="B9" s="75" t="s">
        <v>16</v>
      </c>
      <c r="C9" s="31" t="str">
        <f t="shared" si="0"/>
        <v>NFC</v>
      </c>
      <c r="D9" s="31" t="str">
        <f t="shared" si="1"/>
        <v>South</v>
      </c>
      <c r="E9" s="75" t="s">
        <v>8</v>
      </c>
      <c r="F9" s="31" t="str">
        <f t="shared" si="2"/>
        <v>NFC</v>
      </c>
      <c r="G9" s="31" t="str">
        <f t="shared" si="3"/>
        <v>South</v>
      </c>
      <c r="H9" s="75" t="s">
        <v>79</v>
      </c>
      <c r="I9" s="52"/>
      <c r="J9" s="53"/>
      <c r="K9" s="54" t="str">
        <f t="shared" si="5"/>
        <v/>
      </c>
      <c r="L9" s="17">
        <v>1</v>
      </c>
      <c r="M9" s="48" t="str">
        <f t="shared" si="4"/>
        <v>Bank of America Stadium</v>
      </c>
      <c r="N9" s="49">
        <v>0.54166666666666696</v>
      </c>
      <c r="O9" s="31"/>
    </row>
    <row r="10" spans="1:15" s="6" customFormat="1" ht="18.75" customHeight="1">
      <c r="A10" s="30">
        <v>9</v>
      </c>
      <c r="B10" s="74" t="s">
        <v>30</v>
      </c>
      <c r="C10" s="30" t="str">
        <f t="shared" si="0"/>
        <v>NFC</v>
      </c>
      <c r="D10" s="30" t="str">
        <f t="shared" si="1"/>
        <v>East</v>
      </c>
      <c r="E10" s="74" t="s">
        <v>21</v>
      </c>
      <c r="F10" s="30" t="str">
        <f t="shared" si="2"/>
        <v>NFC</v>
      </c>
      <c r="G10" s="30" t="str">
        <f t="shared" si="3"/>
        <v>West</v>
      </c>
      <c r="H10" s="74" t="s">
        <v>79</v>
      </c>
      <c r="I10" s="52"/>
      <c r="J10" s="53"/>
      <c r="K10" s="54" t="str">
        <f t="shared" si="5"/>
        <v/>
      </c>
      <c r="L10" s="17">
        <v>1</v>
      </c>
      <c r="M10" s="48" t="str">
        <f t="shared" si="4"/>
        <v>Qwest Field</v>
      </c>
      <c r="N10" s="49">
        <v>0.67013888888888884</v>
      </c>
      <c r="O10" s="31"/>
    </row>
    <row r="11" spans="1:15" s="6" customFormat="1" ht="18.75" customHeight="1">
      <c r="A11" s="31">
        <v>10</v>
      </c>
      <c r="B11" s="75" t="s">
        <v>29</v>
      </c>
      <c r="C11" s="31" t="str">
        <f t="shared" si="0"/>
        <v>AFC</v>
      </c>
      <c r="D11" s="31" t="str">
        <f t="shared" si="1"/>
        <v>South</v>
      </c>
      <c r="E11" s="75" t="s">
        <v>19</v>
      </c>
      <c r="F11" s="31" t="str">
        <f t="shared" si="2"/>
        <v>NFC</v>
      </c>
      <c r="G11" s="31" t="str">
        <f t="shared" si="3"/>
        <v>East</v>
      </c>
      <c r="H11" s="75" t="s">
        <v>79</v>
      </c>
      <c r="I11" s="52"/>
      <c r="J11" s="53"/>
      <c r="K11" s="54" t="str">
        <f t="shared" si="5"/>
        <v/>
      </c>
      <c r="L11" s="17">
        <v>1</v>
      </c>
      <c r="M11" s="48" t="str">
        <f t="shared" si="4"/>
        <v>Lincoln Financial Field</v>
      </c>
      <c r="N11" s="49">
        <v>0.67708333333333337</v>
      </c>
      <c r="O11" s="31"/>
    </row>
    <row r="12" spans="1:15" s="6" customFormat="1" ht="18.75" customHeight="1">
      <c r="A12" s="30">
        <v>11</v>
      </c>
      <c r="B12" s="74" t="s">
        <v>14</v>
      </c>
      <c r="C12" s="30" t="str">
        <f t="shared" si="0"/>
        <v>AFC</v>
      </c>
      <c r="D12" s="30" t="str">
        <f t="shared" si="1"/>
        <v>West</v>
      </c>
      <c r="E12" s="74" t="s">
        <v>34</v>
      </c>
      <c r="F12" s="30" t="str">
        <f t="shared" si="2"/>
        <v>AFC</v>
      </c>
      <c r="G12" s="30" t="str">
        <f t="shared" si="3"/>
        <v>West</v>
      </c>
      <c r="H12" s="74" t="s">
        <v>79</v>
      </c>
      <c r="I12" s="52"/>
      <c r="J12" s="53"/>
      <c r="K12" s="54" t="str">
        <f t="shared" si="5"/>
        <v/>
      </c>
      <c r="L12" s="17">
        <v>1</v>
      </c>
      <c r="M12" s="48" t="str">
        <f t="shared" si="4"/>
        <v>Oakland Collesium</v>
      </c>
      <c r="N12" s="49">
        <v>0.67708333333333337</v>
      </c>
      <c r="O12" s="31"/>
    </row>
    <row r="13" spans="1:15" s="6" customFormat="1" ht="18.75" customHeight="1">
      <c r="A13" s="31">
        <v>12</v>
      </c>
      <c r="B13" s="75" t="s">
        <v>25</v>
      </c>
      <c r="C13" s="31" t="str">
        <f t="shared" si="0"/>
        <v>NFC</v>
      </c>
      <c r="D13" s="31" t="str">
        <f t="shared" si="1"/>
        <v>East</v>
      </c>
      <c r="E13" s="75" t="s">
        <v>24</v>
      </c>
      <c r="F13" s="31" t="str">
        <f t="shared" si="2"/>
        <v>NFC</v>
      </c>
      <c r="G13" s="31" t="str">
        <f t="shared" si="3"/>
        <v>North</v>
      </c>
      <c r="H13" s="75" t="s">
        <v>79</v>
      </c>
      <c r="I13" s="52"/>
      <c r="J13" s="53"/>
      <c r="K13" s="54" t="str">
        <f t="shared" si="5"/>
        <v/>
      </c>
      <c r="L13" s="17">
        <v>1</v>
      </c>
      <c r="M13" s="48" t="str">
        <f t="shared" si="4"/>
        <v>Lambeau Field</v>
      </c>
      <c r="N13" s="49">
        <v>0.84722222222222221</v>
      </c>
      <c r="O13" s="31"/>
    </row>
    <row r="14" spans="1:15" s="6" customFormat="1" ht="18.75" customHeight="1">
      <c r="A14" s="30">
        <v>13</v>
      </c>
      <c r="B14" s="74" t="s">
        <v>6</v>
      </c>
      <c r="C14" s="30" t="str">
        <f t="shared" si="0"/>
        <v>AFC</v>
      </c>
      <c r="D14" s="30" t="str">
        <f t="shared" si="1"/>
        <v>North</v>
      </c>
      <c r="E14" s="74" t="s">
        <v>13</v>
      </c>
      <c r="F14" s="30" t="str">
        <f t="shared" si="2"/>
        <v>AFC</v>
      </c>
      <c r="G14" s="30" t="str">
        <f t="shared" si="3"/>
        <v>North</v>
      </c>
      <c r="H14" s="74" t="s">
        <v>80</v>
      </c>
      <c r="I14" s="52"/>
      <c r="J14" s="53"/>
      <c r="K14" s="54" t="str">
        <f t="shared" si="5"/>
        <v/>
      </c>
      <c r="L14" s="17">
        <v>1</v>
      </c>
      <c r="M14" s="48" t="str">
        <f t="shared" si="4"/>
        <v>Paul Brown Stadium</v>
      </c>
      <c r="N14" s="49">
        <v>0.85416666666666663</v>
      </c>
      <c r="O14" s="31"/>
    </row>
    <row r="15" spans="1:15" s="6" customFormat="1" ht="18.75" customHeight="1">
      <c r="A15" s="31">
        <v>14</v>
      </c>
      <c r="B15" s="75" t="s">
        <v>15</v>
      </c>
      <c r="C15" s="31" t="str">
        <f t="shared" si="0"/>
        <v>AFC</v>
      </c>
      <c r="D15" s="31" t="str">
        <f t="shared" si="1"/>
        <v>West</v>
      </c>
      <c r="E15" s="75" t="s">
        <v>154</v>
      </c>
      <c r="F15" s="31" t="e">
        <f t="shared" si="2"/>
        <v>#N/A</v>
      </c>
      <c r="G15" s="31" t="e">
        <f t="shared" si="3"/>
        <v>#N/A</v>
      </c>
      <c r="H15" s="79"/>
      <c r="I15" s="52">
        <v>1</v>
      </c>
      <c r="J15" s="1"/>
      <c r="K15" s="54" t="str">
        <f>IF(ISBLANK(I2),"",(IF(K2=B2,E2,B2)))</f>
        <v/>
      </c>
      <c r="L15" s="17">
        <v>0</v>
      </c>
      <c r="M15" s="8"/>
      <c r="N15" s="47"/>
      <c r="O15" s="14"/>
    </row>
    <row r="16" spans="1:15" s="6" customFormat="1" ht="18.75" customHeight="1">
      <c r="A16" s="30">
        <v>15</v>
      </c>
      <c r="B16" s="74" t="s">
        <v>26</v>
      </c>
      <c r="C16" s="30" t="str">
        <f t="shared" si="0"/>
        <v>AFC</v>
      </c>
      <c r="D16" s="30" t="str">
        <f t="shared" si="1"/>
        <v>South</v>
      </c>
      <c r="E16" s="74" t="s">
        <v>154</v>
      </c>
      <c r="F16" s="30" t="e">
        <f t="shared" si="2"/>
        <v>#N/A</v>
      </c>
      <c r="G16" s="30" t="e">
        <f t="shared" si="3"/>
        <v>#N/A</v>
      </c>
      <c r="H16" s="78"/>
      <c r="I16" s="52">
        <v>1</v>
      </c>
      <c r="J16" s="1"/>
      <c r="K16" s="54" t="str">
        <f t="shared" ref="K16:K33" si="6">IF(ISBLANK(I3),"",(IF(K3=B3,E3,B3)))</f>
        <v/>
      </c>
      <c r="L16" s="17">
        <v>0</v>
      </c>
      <c r="M16" s="8"/>
      <c r="N16" s="47"/>
      <c r="O16" s="14"/>
    </row>
    <row r="17" spans="1:15" s="6" customFormat="1" ht="18.75" customHeight="1">
      <c r="A17" s="31">
        <v>16</v>
      </c>
      <c r="B17" s="75" t="s">
        <v>27</v>
      </c>
      <c r="C17" s="31" t="str">
        <f t="shared" si="0"/>
        <v>NFC</v>
      </c>
      <c r="D17" s="31" t="str">
        <f t="shared" si="1"/>
        <v>West</v>
      </c>
      <c r="E17" s="75" t="s">
        <v>154</v>
      </c>
      <c r="F17" s="31" t="e">
        <f t="shared" si="2"/>
        <v>#N/A</v>
      </c>
      <c r="G17" s="31" t="e">
        <f t="shared" si="3"/>
        <v>#N/A</v>
      </c>
      <c r="H17" s="79"/>
      <c r="I17" s="52">
        <v>1</v>
      </c>
      <c r="J17" s="1"/>
      <c r="K17" s="54" t="str">
        <f t="shared" si="6"/>
        <v/>
      </c>
      <c r="L17" s="17">
        <v>0</v>
      </c>
      <c r="M17" s="8"/>
      <c r="N17" s="47"/>
      <c r="O17" s="14"/>
    </row>
    <row r="18" spans="1:15" s="6" customFormat="1" ht="18.75" customHeight="1">
      <c r="A18" s="30">
        <v>17</v>
      </c>
      <c r="B18" s="74" t="s">
        <v>74</v>
      </c>
      <c r="C18" s="30" t="str">
        <f t="shared" si="0"/>
        <v>NFC</v>
      </c>
      <c r="D18" s="30" t="str">
        <f t="shared" si="1"/>
        <v>West</v>
      </c>
      <c r="E18" s="74" t="s">
        <v>154</v>
      </c>
      <c r="F18" s="30" t="e">
        <f t="shared" si="2"/>
        <v>#N/A</v>
      </c>
      <c r="G18" s="30" t="e">
        <f t="shared" si="3"/>
        <v>#N/A</v>
      </c>
      <c r="H18" s="78"/>
      <c r="I18" s="52">
        <v>1</v>
      </c>
      <c r="J18" s="1"/>
      <c r="K18" s="54" t="str">
        <f t="shared" si="6"/>
        <v/>
      </c>
      <c r="L18" s="17">
        <v>0</v>
      </c>
      <c r="M18" s="8"/>
      <c r="N18" s="47"/>
      <c r="O18" s="14"/>
    </row>
    <row r="19" spans="1:15" s="6" customFormat="1" ht="18.75" customHeight="1">
      <c r="A19" s="31">
        <v>18</v>
      </c>
      <c r="B19" s="75" t="s">
        <v>18</v>
      </c>
      <c r="C19" s="31" t="str">
        <f t="shared" si="0"/>
        <v>AFC</v>
      </c>
      <c r="D19" s="31" t="str">
        <f t="shared" si="1"/>
        <v>South</v>
      </c>
      <c r="E19" s="75" t="s">
        <v>154</v>
      </c>
      <c r="F19" s="31" t="e">
        <f t="shared" si="2"/>
        <v>#N/A</v>
      </c>
      <c r="G19" s="31" t="e">
        <f t="shared" si="3"/>
        <v>#N/A</v>
      </c>
      <c r="H19" s="79"/>
      <c r="I19" s="52">
        <v>1</v>
      </c>
      <c r="J19" s="1"/>
      <c r="K19" s="54" t="str">
        <f t="shared" si="6"/>
        <v/>
      </c>
      <c r="L19" s="17">
        <v>0</v>
      </c>
      <c r="M19" s="8"/>
      <c r="N19" s="47"/>
      <c r="O19" s="14"/>
    </row>
    <row r="20" spans="1:15" ht="18.75" customHeight="1">
      <c r="A20" s="30">
        <v>19</v>
      </c>
      <c r="B20" s="74" t="s">
        <v>32</v>
      </c>
      <c r="C20" s="30" t="str">
        <f t="shared" si="0"/>
        <v>NFC</v>
      </c>
      <c r="D20" s="30" t="str">
        <f t="shared" si="1"/>
        <v>East</v>
      </c>
      <c r="E20" s="74" t="s">
        <v>154</v>
      </c>
      <c r="F20" s="30" t="e">
        <f t="shared" si="2"/>
        <v>#N/A</v>
      </c>
      <c r="G20" s="30" t="e">
        <f t="shared" si="3"/>
        <v>#N/A</v>
      </c>
      <c r="H20" s="80"/>
      <c r="I20" s="52">
        <v>1</v>
      </c>
      <c r="J20" s="1"/>
      <c r="K20" s="54" t="str">
        <f t="shared" si="6"/>
        <v/>
      </c>
      <c r="L20" s="17">
        <v>0</v>
      </c>
      <c r="N20" s="45"/>
    </row>
    <row r="21" spans="1:15" ht="18.75" customHeight="1">
      <c r="A21" s="76"/>
      <c r="B21" s="76"/>
      <c r="C21" s="76"/>
      <c r="D21" s="76"/>
      <c r="E21" s="76"/>
      <c r="F21" s="76"/>
      <c r="G21" s="76"/>
      <c r="H21" s="76"/>
      <c r="J21" s="106" t="s">
        <v>92</v>
      </c>
      <c r="K21" s="54" t="str">
        <f t="shared" si="6"/>
        <v/>
      </c>
      <c r="L21" s="17">
        <v>0</v>
      </c>
      <c r="N21" s="45"/>
    </row>
    <row r="22" spans="1:15" ht="18.75" customHeight="1">
      <c r="A22" s="76"/>
      <c r="B22" s="76"/>
      <c r="C22" s="76"/>
      <c r="D22" s="76"/>
      <c r="E22" s="76"/>
      <c r="F22" s="76"/>
      <c r="G22" s="76"/>
      <c r="H22" s="76"/>
      <c r="J22" s="107"/>
      <c r="K22" s="54" t="str">
        <f t="shared" si="6"/>
        <v/>
      </c>
      <c r="L22" s="17">
        <v>0</v>
      </c>
      <c r="N22" s="45"/>
    </row>
    <row r="23" spans="1:15" ht="18.75" customHeight="1">
      <c r="A23" s="76"/>
      <c r="B23" s="76"/>
      <c r="C23" s="76"/>
      <c r="D23" s="76"/>
      <c r="E23" s="76"/>
      <c r="F23" s="76"/>
      <c r="G23" s="76"/>
      <c r="H23" s="76"/>
      <c r="J23" s="107"/>
      <c r="K23" s="54" t="str">
        <f t="shared" si="6"/>
        <v/>
      </c>
      <c r="L23" s="17">
        <v>0</v>
      </c>
      <c r="N23" s="45"/>
    </row>
    <row r="24" spans="1:15" ht="18.75" customHeight="1">
      <c r="J24" s="107"/>
      <c r="K24" s="54" t="str">
        <f t="shared" si="6"/>
        <v/>
      </c>
      <c r="L24" s="17">
        <v>0</v>
      </c>
      <c r="N24" s="45"/>
    </row>
    <row r="25" spans="1:15" ht="18.75" customHeight="1">
      <c r="J25" s="107"/>
      <c r="K25" s="54" t="str">
        <f t="shared" si="6"/>
        <v/>
      </c>
      <c r="L25" s="17">
        <v>0</v>
      </c>
    </row>
    <row r="26" spans="1:15" ht="18.75" customHeight="1">
      <c r="J26" s="107"/>
      <c r="K26" s="54" t="str">
        <f t="shared" si="6"/>
        <v/>
      </c>
      <c r="L26" s="17">
        <v>0</v>
      </c>
    </row>
    <row r="27" spans="1:15" ht="18.75" customHeight="1">
      <c r="J27" s="108"/>
      <c r="K27" s="54" t="str">
        <f t="shared" si="6"/>
        <v/>
      </c>
      <c r="L27" s="17">
        <v>0</v>
      </c>
    </row>
    <row r="28" spans="1:15" ht="18.75" customHeight="1">
      <c r="J28" s="20"/>
      <c r="K28" s="54" t="str">
        <f t="shared" si="6"/>
        <v>Denver</v>
      </c>
      <c r="L28" s="17" t="str">
        <f t="shared" ref="L28:L33" si="7">IF(ISNA(F15),"BYE",0)</f>
        <v>BYE</v>
      </c>
    </row>
    <row r="29" spans="1:15" ht="18.75" customHeight="1">
      <c r="J29" s="20"/>
      <c r="K29" s="54" t="str">
        <f t="shared" si="6"/>
        <v>Jacksonville</v>
      </c>
      <c r="L29" s="17" t="str">
        <f t="shared" si="7"/>
        <v>BYE</v>
      </c>
    </row>
    <row r="30" spans="1:15" ht="18.75" customHeight="1">
      <c r="J30" s="20"/>
      <c r="K30" s="54" t="str">
        <f t="shared" si="6"/>
        <v>San Francisco</v>
      </c>
      <c r="L30" s="17" t="str">
        <f t="shared" si="7"/>
        <v>BYE</v>
      </c>
    </row>
    <row r="31" spans="1:15" ht="18.75" customHeight="1">
      <c r="A31" s="8"/>
      <c r="B31" s="6"/>
      <c r="C31" s="2"/>
      <c r="D31" s="2"/>
      <c r="E31" s="6"/>
      <c r="F31" s="2"/>
      <c r="G31" s="2"/>
      <c r="H31" s="6"/>
      <c r="I31" s="11"/>
      <c r="J31" s="21"/>
      <c r="K31" s="54" t="str">
        <f t="shared" si="6"/>
        <v>Saint Louis</v>
      </c>
      <c r="L31" s="17" t="str">
        <f t="shared" si="7"/>
        <v>BYE</v>
      </c>
    </row>
    <row r="32" spans="1:15" ht="18.75" customHeight="1">
      <c r="A32" s="8"/>
      <c r="B32" s="6"/>
      <c r="C32" s="2"/>
      <c r="D32" s="2"/>
      <c r="E32" s="6"/>
      <c r="F32" s="2"/>
      <c r="G32" s="2"/>
      <c r="H32" s="6"/>
      <c r="I32" s="11"/>
      <c r="J32" s="21"/>
      <c r="K32" s="54" t="str">
        <f t="shared" si="6"/>
        <v>Tennessee</v>
      </c>
      <c r="L32" s="17" t="str">
        <f t="shared" si="7"/>
        <v>BYE</v>
      </c>
    </row>
    <row r="33" spans="1:12" ht="18.75" customHeight="1">
      <c r="A33" s="8"/>
      <c r="B33" s="6"/>
      <c r="C33" s="2"/>
      <c r="D33" s="2"/>
      <c r="E33" s="6"/>
      <c r="F33" s="2"/>
      <c r="G33" s="2"/>
      <c r="H33" s="6"/>
      <c r="I33" s="11"/>
      <c r="J33" s="21"/>
      <c r="K33" s="54" t="str">
        <f t="shared" si="6"/>
        <v>Washington</v>
      </c>
      <c r="L33" s="17" t="str">
        <f t="shared" si="7"/>
        <v>BYE</v>
      </c>
    </row>
    <row r="34" spans="1:12" ht="18.75" customHeight="1">
      <c r="A34" s="8"/>
      <c r="B34" s="6"/>
      <c r="C34" s="2"/>
      <c r="D34" s="2"/>
      <c r="E34" s="6"/>
      <c r="F34" s="2"/>
      <c r="G34" s="2"/>
      <c r="H34" s="6"/>
      <c r="I34" s="11"/>
      <c r="J34" s="21"/>
      <c r="L34" s="17"/>
    </row>
    <row r="35" spans="1:12" ht="18.75" customHeight="1">
      <c r="A35" s="9"/>
    </row>
    <row r="36" spans="1:12" ht="18.75" customHeight="1">
      <c r="A36" s="9"/>
    </row>
    <row r="37" spans="1:12" ht="18.75" customHeight="1">
      <c r="A37" s="9"/>
    </row>
    <row r="38" spans="1:12" ht="18.75" customHeight="1"/>
  </sheetData>
  <sheetProtection selectLockedCells="1"/>
  <mergeCells count="1">
    <mergeCell ref="J21:J27"/>
  </mergeCells>
  <phoneticPr fontId="0" type="noConversion"/>
  <dataValidations count="5">
    <dataValidation type="list" allowBlank="1" showInputMessage="1" showErrorMessage="1" promptTitle="Game Day weather" prompt="Some use this data in their team assessments." sqref="O2:O19">
      <formula1>SkyList</formula1>
    </dataValidation>
    <dataValidation type="list" allowBlank="1" showInputMessage="1" showErrorMessage="1" sqref="E2:E20">
      <formula1>TeamList</formula1>
    </dataValidation>
    <dataValidation type="list" allowBlank="1" showInputMessage="1" showErrorMessage="1" sqref="B2:B20">
      <formula1>TeamList</formula1>
    </dataValidation>
    <dataValidation type="list" allowBlank="1" showInputMessage="1" showErrorMessage="1" sqref="N2:N24">
      <formula1>"12:30 PM, 1:00 PM, 4:05 PM, 4:15 PM, 7:00 PM, 8:20 PM, 8:30 PM, 10:15 PM"</formula1>
    </dataValidation>
    <dataValidation type="list" allowBlank="1" showInputMessage="1" showErrorMessage="1" sqref="H2:H20">
      <formula1>"Thu, Sat, Sun, Mon"</formula1>
    </dataValidation>
  </dataValidations>
  <pageMargins left="0.75" right="0.75" top="1" bottom="1" header="0.5" footer="0.5"/>
  <pageSetup scale="59" orientation="landscape" r:id="rId1"/>
  <headerFooter alignWithMargins="0">
    <oddHeader>&amp;C&amp;"Arial,Bold"&amp;22&amp;EWeek 9  Sunday, Nov. 8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>
    <pageSetUpPr fitToPage="1"/>
  </sheetPr>
  <dimension ref="A1:O39"/>
  <sheetViews>
    <sheetView showGridLines="0" showRowColHeaders="0" workbookViewId="0">
      <selection activeCell="I2" sqref="I2"/>
    </sheetView>
  </sheetViews>
  <sheetFormatPr defaultRowHeight="23.25"/>
  <cols>
    <col min="1" max="1" width="9.140625" style="1" customWidth="1"/>
    <col min="2" max="2" width="17.5703125" style="1" customWidth="1"/>
    <col min="3" max="3" width="7.5703125" style="1" customWidth="1"/>
    <col min="4" max="4" width="8.7109375" style="1" customWidth="1"/>
    <col min="5" max="5" width="15.7109375" style="1" customWidth="1"/>
    <col min="6" max="6" width="7.5703125" style="1" customWidth="1"/>
    <col min="7" max="7" width="8.7109375" style="1" customWidth="1"/>
    <col min="8" max="8" width="7.5703125" style="1" customWidth="1"/>
    <col min="9" max="10" width="8.42578125" style="4" customWidth="1"/>
    <col min="11" max="11" width="22.140625" style="1" customWidth="1"/>
    <col min="12" max="12" width="4.28515625" style="1" customWidth="1"/>
    <col min="13" max="13" width="35" style="1" customWidth="1"/>
    <col min="14" max="14" width="18" style="1" customWidth="1"/>
    <col min="15" max="15" width="30.140625" style="1" customWidth="1"/>
    <col min="16" max="16384" width="9.140625" style="1"/>
  </cols>
  <sheetData>
    <row r="1" spans="1:15" s="9" customFormat="1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0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5" s="6" customFormat="1" ht="18.75" customHeight="1">
      <c r="A2" s="30">
        <v>1</v>
      </c>
      <c r="B2" s="74" t="s">
        <v>9</v>
      </c>
      <c r="C2" s="30" t="str">
        <f t="shared" ref="C2:C15" si="0">VLOOKUP(B2,TeamArray,5,FALSE)</f>
        <v>AFC</v>
      </c>
      <c r="D2" s="30" t="str">
        <f t="shared" ref="D2:D15" si="1">VLOOKUP(B2,TeamArray,6,FALSE)</f>
        <v>North</v>
      </c>
      <c r="E2" s="74" t="s">
        <v>7</v>
      </c>
      <c r="F2" s="30" t="str">
        <f t="shared" ref="F2:F15" si="2">VLOOKUP(E2,TeamArray,5,FALSE)</f>
        <v>NFC</v>
      </c>
      <c r="G2" s="30" t="str">
        <f t="shared" ref="G2:G15" si="3">VLOOKUP(E2,TeamArray,6,FALSE)</f>
        <v>South</v>
      </c>
      <c r="H2" s="74" t="s">
        <v>78</v>
      </c>
      <c r="I2" s="52"/>
      <c r="J2" s="53"/>
      <c r="K2" s="54" t="str">
        <f>IF(ISBLANK(I2),"",(IF(I2&gt;J2,B2,E2)))</f>
        <v/>
      </c>
      <c r="L2" s="17">
        <v>1</v>
      </c>
      <c r="M2" s="48" t="str">
        <f t="shared" ref="M2:M15" si="4">VLOOKUP(E2,TeamArray,7,FALSE)</f>
        <v>Georgia Dome</v>
      </c>
      <c r="N2" s="49">
        <v>0.84722222222222221</v>
      </c>
      <c r="O2" s="31"/>
    </row>
    <row r="3" spans="1:15" s="6" customFormat="1" ht="18.75" customHeight="1">
      <c r="A3" s="31">
        <v>2</v>
      </c>
      <c r="B3" s="75" t="s">
        <v>22</v>
      </c>
      <c r="C3" s="31" t="str">
        <f t="shared" si="0"/>
        <v>NFC</v>
      </c>
      <c r="D3" s="31" t="str">
        <f t="shared" si="1"/>
        <v>North</v>
      </c>
      <c r="E3" s="75" t="s">
        <v>11</v>
      </c>
      <c r="F3" s="31" t="str">
        <f t="shared" si="2"/>
        <v>AFC</v>
      </c>
      <c r="G3" s="31" t="str">
        <f t="shared" si="3"/>
        <v>East</v>
      </c>
      <c r="H3" s="75" t="s">
        <v>79</v>
      </c>
      <c r="I3" s="52"/>
      <c r="J3" s="55"/>
      <c r="K3" s="54" t="str">
        <f t="shared" ref="K3:K15" si="5">IF(ISBLANK(I3),"",(IF(I3&gt;J3,B3,E3)))</f>
        <v/>
      </c>
      <c r="L3" s="17">
        <v>1</v>
      </c>
      <c r="M3" s="48" t="str">
        <f t="shared" si="4"/>
        <v>Ralph Wilson Stadium</v>
      </c>
      <c r="N3" s="49">
        <v>0.54166666666666663</v>
      </c>
      <c r="O3" s="31"/>
    </row>
    <row r="4" spans="1:15" s="6" customFormat="1" ht="18.75" customHeight="1">
      <c r="A4" s="30">
        <v>3</v>
      </c>
      <c r="B4" s="74" t="s">
        <v>17</v>
      </c>
      <c r="C4" s="30" t="str">
        <f t="shared" si="0"/>
        <v>AFC</v>
      </c>
      <c r="D4" s="30" t="str">
        <f t="shared" si="1"/>
        <v>East</v>
      </c>
      <c r="E4" s="74" t="s">
        <v>35</v>
      </c>
      <c r="F4" s="30" t="str">
        <f t="shared" si="2"/>
        <v>AFC</v>
      </c>
      <c r="G4" s="30" t="str">
        <f t="shared" si="3"/>
        <v>North</v>
      </c>
      <c r="H4" s="74" t="s">
        <v>79</v>
      </c>
      <c r="I4" s="52"/>
      <c r="J4" s="53"/>
      <c r="K4" s="54" t="str">
        <f t="shared" si="5"/>
        <v/>
      </c>
      <c r="L4" s="17">
        <v>1</v>
      </c>
      <c r="M4" s="48" t="str">
        <f t="shared" si="4"/>
        <v>Cleveland Browns Stadium</v>
      </c>
      <c r="N4" s="49">
        <v>0.54166666666666663</v>
      </c>
      <c r="O4" s="31"/>
    </row>
    <row r="5" spans="1:15" s="6" customFormat="1" ht="18.75" customHeight="1">
      <c r="A5" s="31">
        <v>4</v>
      </c>
      <c r="B5" s="75" t="s">
        <v>8</v>
      </c>
      <c r="C5" s="31" t="str">
        <f t="shared" si="0"/>
        <v>NFC</v>
      </c>
      <c r="D5" s="31" t="str">
        <f t="shared" si="1"/>
        <v>South</v>
      </c>
      <c r="E5" s="75" t="s">
        <v>10</v>
      </c>
      <c r="F5" s="31" t="str">
        <f t="shared" si="2"/>
        <v>NFC</v>
      </c>
      <c r="G5" s="31" t="str">
        <f t="shared" si="3"/>
        <v>South</v>
      </c>
      <c r="H5" s="75" t="s">
        <v>79</v>
      </c>
      <c r="I5" s="52"/>
      <c r="J5" s="55"/>
      <c r="K5" s="54" t="str">
        <f t="shared" si="5"/>
        <v/>
      </c>
      <c r="L5" s="17">
        <v>1</v>
      </c>
      <c r="M5" s="48" t="str">
        <f t="shared" si="4"/>
        <v>Raymond James Stadium</v>
      </c>
      <c r="N5" s="49">
        <v>0.54166666666666696</v>
      </c>
      <c r="O5" s="31"/>
    </row>
    <row r="6" spans="1:15" s="6" customFormat="1" ht="18.75" customHeight="1">
      <c r="A6" s="30">
        <v>5</v>
      </c>
      <c r="B6" s="74" t="s">
        <v>13</v>
      </c>
      <c r="C6" s="30" t="str">
        <f t="shared" si="0"/>
        <v>AFC</v>
      </c>
      <c r="D6" s="30" t="str">
        <f t="shared" si="1"/>
        <v>North</v>
      </c>
      <c r="E6" s="74" t="s">
        <v>29</v>
      </c>
      <c r="F6" s="30" t="str">
        <f t="shared" si="2"/>
        <v>AFC</v>
      </c>
      <c r="G6" s="30" t="str">
        <f t="shared" si="3"/>
        <v>South</v>
      </c>
      <c r="H6" s="74" t="s">
        <v>79</v>
      </c>
      <c r="I6" s="52"/>
      <c r="J6" s="53"/>
      <c r="K6" s="54" t="str">
        <f t="shared" si="5"/>
        <v/>
      </c>
      <c r="L6" s="17">
        <v>1</v>
      </c>
      <c r="M6" s="48" t="str">
        <f t="shared" si="4"/>
        <v>Lucas Oil Stadium</v>
      </c>
      <c r="N6" s="49">
        <v>0.54166666666666696</v>
      </c>
      <c r="O6" s="31"/>
    </row>
    <row r="7" spans="1:15" s="6" customFormat="1" ht="18.75" customHeight="1">
      <c r="A7" s="31">
        <v>6</v>
      </c>
      <c r="B7" s="75" t="s">
        <v>18</v>
      </c>
      <c r="C7" s="31" t="str">
        <f t="shared" si="0"/>
        <v>AFC</v>
      </c>
      <c r="D7" s="31" t="str">
        <f t="shared" si="1"/>
        <v>South</v>
      </c>
      <c r="E7" s="75" t="s">
        <v>5</v>
      </c>
      <c r="F7" s="31" t="str">
        <f t="shared" si="2"/>
        <v>AFC</v>
      </c>
      <c r="G7" s="31" t="str">
        <f t="shared" si="3"/>
        <v>East</v>
      </c>
      <c r="H7" s="75" t="s">
        <v>79</v>
      </c>
      <c r="I7" s="52"/>
      <c r="J7" s="55"/>
      <c r="K7" s="54" t="str">
        <f t="shared" si="5"/>
        <v/>
      </c>
      <c r="L7" s="17">
        <v>1</v>
      </c>
      <c r="M7" s="48" t="str">
        <f t="shared" si="4"/>
        <v>Land Shark Stadium</v>
      </c>
      <c r="N7" s="49">
        <v>0.54166666666666696</v>
      </c>
      <c r="O7" s="31"/>
    </row>
    <row r="8" spans="1:15" s="6" customFormat="1" ht="18.75" customHeight="1">
      <c r="A8" s="30">
        <v>7</v>
      </c>
      <c r="B8" s="74" t="s">
        <v>31</v>
      </c>
      <c r="C8" s="30" t="str">
        <f t="shared" si="0"/>
        <v>NFC</v>
      </c>
      <c r="D8" s="30" t="str">
        <f t="shared" si="1"/>
        <v>North</v>
      </c>
      <c r="E8" s="74" t="s">
        <v>23</v>
      </c>
      <c r="F8" s="30" t="str">
        <f t="shared" si="2"/>
        <v>NFC</v>
      </c>
      <c r="G8" s="30" t="str">
        <f t="shared" si="3"/>
        <v>North</v>
      </c>
      <c r="H8" s="74" t="s">
        <v>79</v>
      </c>
      <c r="I8" s="52"/>
      <c r="J8" s="53"/>
      <c r="K8" s="54" t="str">
        <f t="shared" si="5"/>
        <v/>
      </c>
      <c r="L8" s="17">
        <v>1</v>
      </c>
      <c r="M8" s="48" t="str">
        <f t="shared" si="4"/>
        <v>Soldier Field</v>
      </c>
      <c r="N8" s="49">
        <v>0.54166666666666696</v>
      </c>
      <c r="O8" s="31"/>
    </row>
    <row r="9" spans="1:15" s="6" customFormat="1" ht="18.75" customHeight="1">
      <c r="A9" s="31">
        <v>8</v>
      </c>
      <c r="B9" s="75" t="s">
        <v>20</v>
      </c>
      <c r="C9" s="31" t="str">
        <f t="shared" si="0"/>
        <v>AFC</v>
      </c>
      <c r="D9" s="31" t="str">
        <f t="shared" si="1"/>
        <v>South</v>
      </c>
      <c r="E9" s="75" t="s">
        <v>26</v>
      </c>
      <c r="F9" s="31" t="str">
        <f t="shared" si="2"/>
        <v>AFC</v>
      </c>
      <c r="G9" s="31" t="str">
        <f t="shared" si="3"/>
        <v>South</v>
      </c>
      <c r="H9" s="75" t="s">
        <v>79</v>
      </c>
      <c r="I9" s="52"/>
      <c r="J9" s="55"/>
      <c r="K9" s="54" t="str">
        <f t="shared" si="5"/>
        <v/>
      </c>
      <c r="L9" s="17">
        <v>1</v>
      </c>
      <c r="M9" s="48" t="str">
        <f t="shared" si="4"/>
        <v>Jacksonville Municipal Stadium</v>
      </c>
      <c r="N9" s="49">
        <v>0.54166666666666696</v>
      </c>
      <c r="O9" s="31"/>
    </row>
    <row r="10" spans="1:15" s="6" customFormat="1" ht="18.75" customHeight="1">
      <c r="A10" s="30">
        <v>9</v>
      </c>
      <c r="B10" s="74" t="s">
        <v>14</v>
      </c>
      <c r="C10" s="30" t="str">
        <f t="shared" si="0"/>
        <v>AFC</v>
      </c>
      <c r="D10" s="30" t="str">
        <f t="shared" si="1"/>
        <v>West</v>
      </c>
      <c r="E10" s="74" t="s">
        <v>15</v>
      </c>
      <c r="F10" s="30" t="str">
        <f t="shared" si="2"/>
        <v>AFC</v>
      </c>
      <c r="G10" s="30" t="str">
        <f t="shared" si="3"/>
        <v>West</v>
      </c>
      <c r="H10" s="74" t="s">
        <v>79</v>
      </c>
      <c r="I10" s="52"/>
      <c r="J10" s="53"/>
      <c r="K10" s="54" t="str">
        <f t="shared" si="5"/>
        <v/>
      </c>
      <c r="L10" s="17">
        <v>1</v>
      </c>
      <c r="M10" s="48" t="str">
        <f t="shared" si="4"/>
        <v>Invesco Field at Mile High</v>
      </c>
      <c r="N10" s="49">
        <v>0.67013888888888884</v>
      </c>
      <c r="O10" s="31"/>
    </row>
    <row r="11" spans="1:15" s="6" customFormat="1" ht="18.75" customHeight="1">
      <c r="A11" s="31">
        <v>10</v>
      </c>
      <c r="B11" s="75" t="s">
        <v>74</v>
      </c>
      <c r="C11" s="31" t="str">
        <f t="shared" si="0"/>
        <v>NFC</v>
      </c>
      <c r="D11" s="31" t="str">
        <f t="shared" si="1"/>
        <v>West</v>
      </c>
      <c r="E11" s="75" t="s">
        <v>27</v>
      </c>
      <c r="F11" s="31" t="str">
        <f t="shared" si="2"/>
        <v>NFC</v>
      </c>
      <c r="G11" s="31" t="str">
        <f t="shared" si="3"/>
        <v>West</v>
      </c>
      <c r="H11" s="75" t="s">
        <v>79</v>
      </c>
      <c r="I11" s="52"/>
      <c r="J11" s="55"/>
      <c r="K11" s="54" t="str">
        <f t="shared" si="5"/>
        <v/>
      </c>
      <c r="L11" s="17">
        <v>1</v>
      </c>
      <c r="M11" s="48" t="str">
        <f t="shared" si="4"/>
        <v>Candlestick Park</v>
      </c>
      <c r="N11" s="49">
        <v>0.67708333333333337</v>
      </c>
      <c r="O11" s="31"/>
    </row>
    <row r="12" spans="1:15" s="6" customFormat="1" ht="18.75" customHeight="1">
      <c r="A12" s="30">
        <v>11</v>
      </c>
      <c r="B12" s="74" t="s">
        <v>21</v>
      </c>
      <c r="C12" s="30" t="str">
        <f t="shared" si="0"/>
        <v>NFC</v>
      </c>
      <c r="D12" s="30" t="str">
        <f t="shared" si="1"/>
        <v>West</v>
      </c>
      <c r="E12" s="74" t="s">
        <v>28</v>
      </c>
      <c r="F12" s="30" t="str">
        <f t="shared" si="2"/>
        <v>NFC</v>
      </c>
      <c r="G12" s="30" t="str">
        <f t="shared" si="3"/>
        <v>West</v>
      </c>
      <c r="H12" s="74" t="s">
        <v>79</v>
      </c>
      <c r="I12" s="52"/>
      <c r="J12" s="53"/>
      <c r="K12" s="54" t="str">
        <f t="shared" si="5"/>
        <v/>
      </c>
      <c r="L12" s="17">
        <v>1</v>
      </c>
      <c r="M12" s="48" t="str">
        <f t="shared" si="4"/>
        <v>University of Phoenix Stadium</v>
      </c>
      <c r="N12" s="49">
        <v>0.67708333333333337</v>
      </c>
      <c r="O12" s="31"/>
    </row>
    <row r="13" spans="1:15" s="6" customFormat="1" ht="18.75" customHeight="1">
      <c r="A13" s="31">
        <v>12</v>
      </c>
      <c r="B13" s="75" t="s">
        <v>25</v>
      </c>
      <c r="C13" s="31" t="str">
        <f t="shared" si="0"/>
        <v>NFC</v>
      </c>
      <c r="D13" s="31" t="str">
        <f t="shared" si="1"/>
        <v>East</v>
      </c>
      <c r="E13" s="75" t="s">
        <v>30</v>
      </c>
      <c r="F13" s="31" t="str">
        <f t="shared" si="2"/>
        <v>NFC</v>
      </c>
      <c r="G13" s="31" t="str">
        <f t="shared" si="3"/>
        <v>East</v>
      </c>
      <c r="H13" s="75" t="s">
        <v>79</v>
      </c>
      <c r="I13" s="52"/>
      <c r="J13" s="55"/>
      <c r="K13" s="54" t="str">
        <f t="shared" si="5"/>
        <v/>
      </c>
      <c r="L13" s="17">
        <v>1</v>
      </c>
      <c r="M13" s="48" t="str">
        <f t="shared" si="4"/>
        <v>New Meadowlands Stadium</v>
      </c>
      <c r="N13" s="49">
        <v>0.67708333333333337</v>
      </c>
      <c r="O13" s="31"/>
    </row>
    <row r="14" spans="1:15" s="6" customFormat="1" ht="18.75" customHeight="1">
      <c r="A14" s="30">
        <v>13</v>
      </c>
      <c r="B14" s="74" t="s">
        <v>12</v>
      </c>
      <c r="C14" s="30" t="str">
        <f t="shared" si="0"/>
        <v>AFC</v>
      </c>
      <c r="D14" s="30" t="str">
        <f t="shared" si="1"/>
        <v>East</v>
      </c>
      <c r="E14" s="74" t="s">
        <v>6</v>
      </c>
      <c r="F14" s="30" t="str">
        <f t="shared" si="2"/>
        <v>AFC</v>
      </c>
      <c r="G14" s="30" t="str">
        <f t="shared" si="3"/>
        <v>North</v>
      </c>
      <c r="H14" s="74" t="s">
        <v>79</v>
      </c>
      <c r="I14" s="52"/>
      <c r="J14" s="53"/>
      <c r="K14" s="54" t="str">
        <f t="shared" si="5"/>
        <v/>
      </c>
      <c r="L14" s="17">
        <v>1</v>
      </c>
      <c r="M14" s="48" t="str">
        <f t="shared" si="4"/>
        <v>Heinz Field</v>
      </c>
      <c r="N14" s="49">
        <v>0.84722222222222221</v>
      </c>
      <c r="O14" s="31"/>
    </row>
    <row r="15" spans="1:15" s="6" customFormat="1" ht="18.75" customHeight="1">
      <c r="A15" s="31">
        <v>14</v>
      </c>
      <c r="B15" s="75" t="s">
        <v>19</v>
      </c>
      <c r="C15" s="31" t="str">
        <f t="shared" si="0"/>
        <v>NFC</v>
      </c>
      <c r="D15" s="31" t="str">
        <f t="shared" si="1"/>
        <v>East</v>
      </c>
      <c r="E15" s="75" t="s">
        <v>32</v>
      </c>
      <c r="F15" s="31" t="str">
        <f t="shared" si="2"/>
        <v>NFC</v>
      </c>
      <c r="G15" s="31" t="str">
        <f t="shared" si="3"/>
        <v>East</v>
      </c>
      <c r="H15" s="75" t="s">
        <v>80</v>
      </c>
      <c r="I15" s="52"/>
      <c r="J15" s="55"/>
      <c r="K15" s="54" t="str">
        <f t="shared" si="5"/>
        <v/>
      </c>
      <c r="L15" s="17">
        <v>1</v>
      </c>
      <c r="M15" s="48" t="str">
        <f t="shared" si="4"/>
        <v>FedEx Field</v>
      </c>
      <c r="N15" s="49">
        <v>0.85416666666666663</v>
      </c>
      <c r="O15" s="31"/>
    </row>
    <row r="16" spans="1:15" s="6" customFormat="1" ht="18.75" customHeight="1">
      <c r="A16" s="30">
        <v>15</v>
      </c>
      <c r="B16" s="74" t="s">
        <v>24</v>
      </c>
      <c r="C16" s="30" t="str">
        <f>VLOOKUP(B16,TeamArray,5,FALSE)</f>
        <v>NFC</v>
      </c>
      <c r="D16" s="30" t="str">
        <f>VLOOKUP(B16,TeamArray,6,FALSE)</f>
        <v>North</v>
      </c>
      <c r="E16" s="74" t="s">
        <v>154</v>
      </c>
      <c r="F16" s="30" t="e">
        <f>VLOOKUP(E16,TeamArray,5,FALSE)</f>
        <v>#N/A</v>
      </c>
      <c r="G16" s="30" t="e">
        <f>VLOOKUP(E16,TeamArray,6,FALSE)</f>
        <v>#N/A</v>
      </c>
      <c r="H16" s="78"/>
      <c r="I16" s="52">
        <v>1</v>
      </c>
      <c r="J16" s="1"/>
      <c r="K16" s="54" t="str">
        <f>IF(ISBLANK(I2),"",(IF(K2=B2,E2,B2)))</f>
        <v/>
      </c>
      <c r="L16" s="17">
        <v>0</v>
      </c>
      <c r="M16" s="8"/>
      <c r="N16" s="47"/>
      <c r="O16" s="14"/>
    </row>
    <row r="17" spans="1:15" s="6" customFormat="1" ht="18.75" customHeight="1">
      <c r="A17" s="31">
        <v>16</v>
      </c>
      <c r="B17" s="75" t="s">
        <v>16</v>
      </c>
      <c r="C17" s="31" t="str">
        <f>VLOOKUP(B17,TeamArray,5,FALSE)</f>
        <v>NFC</v>
      </c>
      <c r="D17" s="31" t="str">
        <f>VLOOKUP(B17,TeamArray,6,FALSE)</f>
        <v>South</v>
      </c>
      <c r="E17" s="75" t="s">
        <v>154</v>
      </c>
      <c r="F17" s="31" t="e">
        <f>VLOOKUP(E17,TeamArray,5,FALSE)</f>
        <v>#N/A</v>
      </c>
      <c r="G17" s="31" t="e">
        <f>VLOOKUP(E17,TeamArray,6,FALSE)</f>
        <v>#N/A</v>
      </c>
      <c r="H17" s="79"/>
      <c r="I17" s="52">
        <v>1</v>
      </c>
      <c r="J17" s="1"/>
      <c r="K17" s="54" t="str">
        <f t="shared" ref="K17:K33" si="6">IF(ISBLANK(I3),"",(IF(K3=B3,E3,B3)))</f>
        <v/>
      </c>
      <c r="L17" s="17">
        <v>0</v>
      </c>
      <c r="M17" s="8"/>
      <c r="N17" s="47"/>
      <c r="O17" s="14"/>
    </row>
    <row r="18" spans="1:15" s="6" customFormat="1" ht="18.75" customHeight="1">
      <c r="A18" s="30">
        <v>17</v>
      </c>
      <c r="B18" s="74" t="s">
        <v>34</v>
      </c>
      <c r="C18" s="30" t="str">
        <f>VLOOKUP(B18,TeamArray,5,FALSE)</f>
        <v>AFC</v>
      </c>
      <c r="D18" s="30" t="str">
        <f>VLOOKUP(B18,TeamArray,6,FALSE)</f>
        <v>West</v>
      </c>
      <c r="E18" s="74" t="s">
        <v>154</v>
      </c>
      <c r="F18" s="30" t="e">
        <f>VLOOKUP(E18,TeamArray,5,FALSE)</f>
        <v>#N/A</v>
      </c>
      <c r="G18" s="30" t="e">
        <f>VLOOKUP(E18,TeamArray,6,FALSE)</f>
        <v>#N/A</v>
      </c>
      <c r="H18" s="78"/>
      <c r="I18" s="52">
        <v>1</v>
      </c>
      <c r="J18" s="1"/>
      <c r="K18" s="54" t="str">
        <f t="shared" si="6"/>
        <v/>
      </c>
      <c r="L18" s="17">
        <v>0</v>
      </c>
      <c r="M18" s="8"/>
      <c r="N18" s="47"/>
      <c r="O18" s="14"/>
    </row>
    <row r="19" spans="1:15" s="6" customFormat="1" ht="18.75" customHeight="1">
      <c r="A19" s="31">
        <v>18</v>
      </c>
      <c r="B19" s="75" t="s">
        <v>33</v>
      </c>
      <c r="C19" s="31" t="str">
        <f>VLOOKUP(B19,TeamArray,5,FALSE)</f>
        <v>AFC</v>
      </c>
      <c r="D19" s="31" t="str">
        <f>VLOOKUP(B19,TeamArray,6,FALSE)</f>
        <v>West</v>
      </c>
      <c r="E19" s="75" t="s">
        <v>154</v>
      </c>
      <c r="F19" s="31" t="e">
        <f>VLOOKUP(E19,TeamArray,5,FALSE)</f>
        <v>#N/A</v>
      </c>
      <c r="G19" s="31" t="e">
        <f>VLOOKUP(E19,TeamArray,6,FALSE)</f>
        <v>#N/A</v>
      </c>
      <c r="H19" s="79"/>
      <c r="I19" s="52">
        <v>1</v>
      </c>
      <c r="J19" s="1"/>
      <c r="K19" s="54" t="str">
        <f t="shared" si="6"/>
        <v/>
      </c>
      <c r="L19" s="17">
        <v>0</v>
      </c>
      <c r="M19" s="8"/>
      <c r="N19" s="47"/>
      <c r="O19" s="14"/>
    </row>
    <row r="20" spans="1:15" ht="18.75" customHeight="1">
      <c r="A20" s="76"/>
      <c r="B20" s="76"/>
      <c r="C20" s="76"/>
      <c r="D20" s="76"/>
      <c r="E20" s="76"/>
      <c r="F20" s="76"/>
      <c r="G20" s="76"/>
      <c r="H20" s="76"/>
      <c r="J20" s="1"/>
      <c r="K20" s="54" t="str">
        <f t="shared" si="6"/>
        <v/>
      </c>
      <c r="L20" s="17">
        <v>0</v>
      </c>
      <c r="N20" s="45"/>
    </row>
    <row r="21" spans="1:15" ht="18.75" customHeight="1">
      <c r="A21" s="76"/>
      <c r="B21" s="76"/>
      <c r="C21" s="76"/>
      <c r="D21" s="76"/>
      <c r="E21" s="76"/>
      <c r="F21" s="76"/>
      <c r="G21" s="76"/>
      <c r="H21" s="76"/>
      <c r="J21" s="109" t="s">
        <v>92</v>
      </c>
      <c r="K21" s="54" t="str">
        <f t="shared" si="6"/>
        <v/>
      </c>
      <c r="L21" s="17">
        <v>0</v>
      </c>
      <c r="N21" s="45"/>
    </row>
    <row r="22" spans="1:15" ht="18.75" customHeight="1">
      <c r="A22" s="76"/>
      <c r="B22" s="76"/>
      <c r="C22" s="76"/>
      <c r="D22" s="76"/>
      <c r="E22" s="76"/>
      <c r="F22" s="76"/>
      <c r="G22" s="76"/>
      <c r="H22" s="76"/>
      <c r="J22" s="109"/>
      <c r="K22" s="54" t="str">
        <f t="shared" si="6"/>
        <v/>
      </c>
      <c r="L22" s="17">
        <v>0</v>
      </c>
      <c r="N22" s="45"/>
    </row>
    <row r="23" spans="1:15" ht="18.75" customHeight="1">
      <c r="A23" s="76"/>
      <c r="B23" s="76"/>
      <c r="C23" s="76"/>
      <c r="D23" s="76"/>
      <c r="E23" s="76"/>
      <c r="F23" s="76"/>
      <c r="G23" s="76"/>
      <c r="H23" s="76"/>
      <c r="J23" s="109"/>
      <c r="K23" s="54" t="str">
        <f t="shared" si="6"/>
        <v/>
      </c>
      <c r="L23" s="17">
        <v>0</v>
      </c>
      <c r="N23" s="45"/>
    </row>
    <row r="24" spans="1:15" ht="18.75" customHeight="1">
      <c r="J24" s="109"/>
      <c r="K24" s="54" t="str">
        <f t="shared" si="6"/>
        <v/>
      </c>
      <c r="L24" s="17">
        <v>0</v>
      </c>
      <c r="N24" s="45"/>
    </row>
    <row r="25" spans="1:15" ht="18.75" customHeight="1">
      <c r="A25" s="9"/>
      <c r="J25" s="109"/>
      <c r="K25" s="54" t="str">
        <f t="shared" si="6"/>
        <v/>
      </c>
      <c r="L25" s="17">
        <v>0</v>
      </c>
    </row>
    <row r="26" spans="1:15" ht="18.75" customHeight="1">
      <c r="A26" s="9"/>
      <c r="J26" s="109"/>
      <c r="K26" s="54" t="str">
        <f t="shared" si="6"/>
        <v/>
      </c>
      <c r="L26" s="17">
        <v>0</v>
      </c>
    </row>
    <row r="27" spans="1:15" ht="18.75" customHeight="1">
      <c r="J27" s="109"/>
      <c r="K27" s="54" t="str">
        <f t="shared" si="6"/>
        <v/>
      </c>
      <c r="L27" s="17">
        <v>0</v>
      </c>
    </row>
    <row r="28" spans="1:15" ht="18.75" customHeight="1">
      <c r="J28" s="109"/>
      <c r="K28" s="54" t="str">
        <f t="shared" si="6"/>
        <v/>
      </c>
      <c r="L28" s="17">
        <v>0</v>
      </c>
    </row>
    <row r="29" spans="1:15" ht="18.75" customHeight="1">
      <c r="J29" s="20"/>
      <c r="K29" s="54" t="str">
        <f t="shared" si="6"/>
        <v/>
      </c>
      <c r="L29" s="17">
        <v>0</v>
      </c>
    </row>
    <row r="30" spans="1:15" ht="18.75" customHeight="1">
      <c r="J30" s="20"/>
      <c r="K30" s="54" t="str">
        <f t="shared" si="6"/>
        <v>Green Bay</v>
      </c>
      <c r="L30" s="25" t="str">
        <f>IF(ISNA(F16),"BYE",0)</f>
        <v>BYE</v>
      </c>
    </row>
    <row r="31" spans="1:15" ht="18.75" customHeight="1">
      <c r="J31" s="20"/>
      <c r="K31" s="54" t="str">
        <f t="shared" si="6"/>
        <v>New Orleans</v>
      </c>
      <c r="L31" s="25" t="str">
        <f>IF(ISNA(F17),"BYE",0)</f>
        <v>BYE</v>
      </c>
    </row>
    <row r="32" spans="1:15" ht="18.75" customHeight="1">
      <c r="J32" s="20"/>
      <c r="K32" s="54" t="str">
        <f t="shared" si="6"/>
        <v>Oakland</v>
      </c>
      <c r="L32" s="25" t="str">
        <f>IF(ISNA(F18),"BYE",0)</f>
        <v>BYE</v>
      </c>
    </row>
    <row r="33" spans="1:12" ht="18.75" customHeight="1">
      <c r="J33" s="20"/>
      <c r="K33" s="54" t="str">
        <f t="shared" si="6"/>
        <v>San Diego</v>
      </c>
      <c r="L33" s="25" t="str">
        <f>IF(ISNA(F19),"BYE",0)</f>
        <v>BYE</v>
      </c>
    </row>
    <row r="34" spans="1:12" ht="18.75" customHeight="1">
      <c r="J34" s="20"/>
      <c r="L34" s="17"/>
    </row>
    <row r="35" spans="1:12" ht="18.75" customHeight="1">
      <c r="A35" s="8"/>
      <c r="B35" s="6"/>
      <c r="C35" s="2"/>
      <c r="D35" s="2"/>
      <c r="E35" s="6"/>
      <c r="F35" s="2"/>
      <c r="G35" s="2"/>
      <c r="H35" s="6"/>
      <c r="I35" s="11"/>
      <c r="J35" s="21"/>
      <c r="L35" s="17"/>
    </row>
    <row r="36" spans="1:12" ht="18.75" customHeight="1">
      <c r="A36" s="18"/>
    </row>
    <row r="37" spans="1:12" ht="18.75" customHeight="1">
      <c r="A37" s="9"/>
    </row>
    <row r="38" spans="1:12" ht="18.75" customHeight="1">
      <c r="A38" s="9"/>
    </row>
    <row r="39" spans="1:12" ht="18.75" customHeight="1"/>
  </sheetData>
  <sheetProtection selectLockedCells="1"/>
  <mergeCells count="1">
    <mergeCell ref="J21:J28"/>
  </mergeCells>
  <phoneticPr fontId="0" type="noConversion"/>
  <dataValidations count="6">
    <dataValidation type="list" allowBlank="1" showInputMessage="1" showErrorMessage="1" promptTitle="Game Day weather" prompt="Some use this data in their team assessments." sqref="O2:O19">
      <formula1>SkyList</formula1>
    </dataValidation>
    <dataValidation type="list" allowBlank="1" showInputMessage="1" showErrorMessage="1" sqref="B33:B35">
      <formula1>TeamList</formula1>
    </dataValidation>
    <dataValidation type="list" allowBlank="1" showInputMessage="1" showErrorMessage="1" sqref="E2:E19">
      <formula1>TeamList</formula1>
    </dataValidation>
    <dataValidation type="list" allowBlank="1" showInputMessage="1" showErrorMessage="1" sqref="B2:B19">
      <formula1>TeamList</formula1>
    </dataValidation>
    <dataValidation type="list" allowBlank="1" showInputMessage="1" showErrorMessage="1" sqref="N2:N24">
      <formula1>"12:30 PM, 1:00 PM, 4:05 PM, 4:15 PM, 7:00 PM, 8:20 PM, 8:30 PM, 10:15 PM"</formula1>
    </dataValidation>
    <dataValidation type="list" allowBlank="1" showInputMessage="1" showErrorMessage="1" sqref="H2:H19">
      <formula1>"Thu, Sat, Sun, Mon"</formula1>
    </dataValidation>
  </dataValidations>
  <pageMargins left="0.75" right="0.75" top="1" bottom="1" header="0.5" footer="0.5"/>
  <pageSetup scale="59" orientation="landscape" r:id="rId1"/>
  <headerFooter alignWithMargins="0">
    <oddHeader>&amp;C&amp;"Arial,Bold"&amp;22&amp;EWeek 10  Thursday, Nov. 12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>
    <pageSetUpPr fitToPage="1"/>
  </sheetPr>
  <dimension ref="A1:O33"/>
  <sheetViews>
    <sheetView showGridLines="0" showRowColHeaders="0" workbookViewId="0">
      <selection activeCell="I2" sqref="I2"/>
    </sheetView>
  </sheetViews>
  <sheetFormatPr defaultRowHeight="23.25"/>
  <cols>
    <col min="1" max="1" width="9.140625" style="1" customWidth="1"/>
    <col min="2" max="2" width="17.5703125" style="1" customWidth="1"/>
    <col min="3" max="3" width="7.5703125" style="1" customWidth="1"/>
    <col min="4" max="4" width="8.7109375" style="1" customWidth="1"/>
    <col min="5" max="5" width="15.7109375" style="1" customWidth="1"/>
    <col min="6" max="6" width="7.5703125" style="1" customWidth="1"/>
    <col min="7" max="7" width="8.7109375" style="1" customWidth="1"/>
    <col min="8" max="8" width="7.5703125" style="1" customWidth="1"/>
    <col min="9" max="10" width="8.42578125" style="4" customWidth="1"/>
    <col min="11" max="11" width="22.140625" style="1" customWidth="1"/>
    <col min="12" max="12" width="4.28515625" style="1" customWidth="1"/>
    <col min="13" max="13" width="37" style="1" customWidth="1"/>
    <col min="14" max="14" width="18" style="1" customWidth="1"/>
    <col min="15" max="15" width="30.140625" style="1" customWidth="1"/>
    <col min="16" max="16384" width="9.140625" style="1"/>
  </cols>
  <sheetData>
    <row r="1" spans="1:15" s="9" customFormat="1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0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5" s="6" customFormat="1" ht="18.75" customHeight="1">
      <c r="A2" s="30">
        <v>1</v>
      </c>
      <c r="B2" s="74" t="s">
        <v>23</v>
      </c>
      <c r="C2" s="30" t="str">
        <f t="shared" ref="C2:C16" si="0">VLOOKUP(B2,TeamArray,5,FALSE)</f>
        <v>NFC</v>
      </c>
      <c r="D2" s="30" t="str">
        <f t="shared" ref="D2:D16" si="1">VLOOKUP(B2,TeamArray,6,FALSE)</f>
        <v>North</v>
      </c>
      <c r="E2" s="74" t="s">
        <v>5</v>
      </c>
      <c r="F2" s="30" t="str">
        <f t="shared" ref="F2:F16" si="2">VLOOKUP(E2,TeamArray,5,FALSE)</f>
        <v>AFC</v>
      </c>
      <c r="G2" s="30" t="str">
        <f t="shared" ref="G2:G16" si="3">VLOOKUP(E2,TeamArray,6,FALSE)</f>
        <v>East</v>
      </c>
      <c r="H2" s="74" t="s">
        <v>78</v>
      </c>
      <c r="I2" s="52"/>
      <c r="J2" s="53"/>
      <c r="K2" s="54" t="str">
        <f>IF(ISBLANK(I2),"",(IF(I2&gt;J2,B2,E2)))</f>
        <v/>
      </c>
      <c r="L2" s="17">
        <v>1</v>
      </c>
      <c r="M2" s="48" t="str">
        <f t="shared" ref="M2:M17" si="4">VLOOKUP(E2,TeamArray,7,FALSE)</f>
        <v>Land Shark Stadium</v>
      </c>
      <c r="N2" s="49">
        <v>0.84722222222222221</v>
      </c>
      <c r="O2" s="31"/>
    </row>
    <row r="3" spans="1:15" s="6" customFormat="1" ht="18.75" customHeight="1">
      <c r="A3" s="31">
        <v>2</v>
      </c>
      <c r="B3" s="75" t="s">
        <v>11</v>
      </c>
      <c r="C3" s="31" t="str">
        <f t="shared" si="0"/>
        <v>AFC</v>
      </c>
      <c r="D3" s="31" t="str">
        <f t="shared" si="1"/>
        <v>East</v>
      </c>
      <c r="E3" s="75" t="s">
        <v>13</v>
      </c>
      <c r="F3" s="31" t="str">
        <f t="shared" si="2"/>
        <v>AFC</v>
      </c>
      <c r="G3" s="31" t="str">
        <f t="shared" si="3"/>
        <v>North</v>
      </c>
      <c r="H3" s="75" t="s">
        <v>79</v>
      </c>
      <c r="I3" s="52"/>
      <c r="J3" s="55"/>
      <c r="K3" s="54" t="str">
        <f t="shared" ref="K3:K17" si="5">IF(ISBLANK(I3),"",(IF(I3&gt;J3,B3,E3)))</f>
        <v/>
      </c>
      <c r="L3" s="17">
        <v>1</v>
      </c>
      <c r="M3" s="48" t="str">
        <f t="shared" si="4"/>
        <v>Paul Brown Stadium</v>
      </c>
      <c r="N3" s="49">
        <v>0.54166666666666663</v>
      </c>
      <c r="O3" s="31"/>
    </row>
    <row r="4" spans="1:15" s="6" customFormat="1" ht="18.75" customHeight="1">
      <c r="A4" s="30">
        <v>3</v>
      </c>
      <c r="B4" s="74" t="s">
        <v>22</v>
      </c>
      <c r="C4" s="30" t="str">
        <f t="shared" si="0"/>
        <v>NFC</v>
      </c>
      <c r="D4" s="30" t="str">
        <f t="shared" si="1"/>
        <v>North</v>
      </c>
      <c r="E4" s="74" t="s">
        <v>25</v>
      </c>
      <c r="F4" s="30" t="str">
        <f t="shared" si="2"/>
        <v>NFC</v>
      </c>
      <c r="G4" s="30" t="str">
        <f t="shared" si="3"/>
        <v>East</v>
      </c>
      <c r="H4" s="74" t="s">
        <v>79</v>
      </c>
      <c r="I4" s="52"/>
      <c r="J4" s="53"/>
      <c r="K4" s="54" t="str">
        <f t="shared" si="5"/>
        <v/>
      </c>
      <c r="L4" s="17">
        <v>1</v>
      </c>
      <c r="M4" s="48" t="str">
        <f t="shared" si="4"/>
        <v>Cowboys Stadium</v>
      </c>
      <c r="N4" s="49">
        <v>0.54166666666666663</v>
      </c>
      <c r="O4" s="31"/>
    </row>
    <row r="5" spans="1:15" s="6" customFormat="1" ht="18.75" customHeight="1">
      <c r="A5" s="31">
        <v>4</v>
      </c>
      <c r="B5" s="75" t="s">
        <v>28</v>
      </c>
      <c r="C5" s="31" t="str">
        <f t="shared" si="0"/>
        <v>NFC</v>
      </c>
      <c r="D5" s="31" t="str">
        <f t="shared" si="1"/>
        <v>West</v>
      </c>
      <c r="E5" s="75" t="s">
        <v>14</v>
      </c>
      <c r="F5" s="31" t="str">
        <f t="shared" si="2"/>
        <v>AFC</v>
      </c>
      <c r="G5" s="31" t="str">
        <f t="shared" si="3"/>
        <v>West</v>
      </c>
      <c r="H5" s="75" t="s">
        <v>79</v>
      </c>
      <c r="I5" s="52"/>
      <c r="J5" s="55"/>
      <c r="K5" s="54" t="str">
        <f t="shared" si="5"/>
        <v/>
      </c>
      <c r="L5" s="17">
        <v>1</v>
      </c>
      <c r="M5" s="48" t="str">
        <f t="shared" si="4"/>
        <v>Arrowhead Stadium</v>
      </c>
      <c r="N5" s="49">
        <v>0.54166666666666696</v>
      </c>
      <c r="O5" s="31"/>
    </row>
    <row r="6" spans="1:15" s="6" customFormat="1" ht="18.75" customHeight="1">
      <c r="A6" s="30">
        <v>5</v>
      </c>
      <c r="B6" s="74" t="s">
        <v>20</v>
      </c>
      <c r="C6" s="30" t="str">
        <f t="shared" si="0"/>
        <v>AFC</v>
      </c>
      <c r="D6" s="30" t="str">
        <f t="shared" si="1"/>
        <v>South</v>
      </c>
      <c r="E6" s="74" t="s">
        <v>17</v>
      </c>
      <c r="F6" s="30" t="str">
        <f t="shared" si="2"/>
        <v>AFC</v>
      </c>
      <c r="G6" s="30" t="str">
        <f t="shared" si="3"/>
        <v>East</v>
      </c>
      <c r="H6" s="74" t="s">
        <v>79</v>
      </c>
      <c r="I6" s="52"/>
      <c r="J6" s="53"/>
      <c r="K6" s="54" t="str">
        <f t="shared" si="5"/>
        <v/>
      </c>
      <c r="L6" s="17">
        <v>1</v>
      </c>
      <c r="M6" s="48" t="str">
        <f t="shared" si="4"/>
        <v>New Meadowlands Stadium</v>
      </c>
      <c r="N6" s="49">
        <v>0.54166666666666696</v>
      </c>
      <c r="O6" s="31"/>
    </row>
    <row r="7" spans="1:15" s="6" customFormat="1" ht="18.75" customHeight="1">
      <c r="A7" s="31">
        <v>6</v>
      </c>
      <c r="B7" s="75" t="s">
        <v>35</v>
      </c>
      <c r="C7" s="31" t="str">
        <f t="shared" si="0"/>
        <v>AFC</v>
      </c>
      <c r="D7" s="31" t="str">
        <f t="shared" si="1"/>
        <v>North</v>
      </c>
      <c r="E7" s="75" t="s">
        <v>26</v>
      </c>
      <c r="F7" s="31" t="str">
        <f t="shared" si="2"/>
        <v>AFC</v>
      </c>
      <c r="G7" s="31" t="str">
        <f t="shared" si="3"/>
        <v>South</v>
      </c>
      <c r="H7" s="75" t="s">
        <v>79</v>
      </c>
      <c r="I7" s="52"/>
      <c r="J7" s="55"/>
      <c r="K7" s="54" t="str">
        <f t="shared" si="5"/>
        <v/>
      </c>
      <c r="L7" s="17">
        <v>1</v>
      </c>
      <c r="M7" s="48" t="str">
        <f t="shared" si="4"/>
        <v>Jacksonville Municipal Stadium</v>
      </c>
      <c r="N7" s="49">
        <v>0.54166666666666696</v>
      </c>
      <c r="O7" s="31"/>
    </row>
    <row r="8" spans="1:15" s="6" customFormat="1" ht="18.75" customHeight="1">
      <c r="A8" s="30">
        <v>7</v>
      </c>
      <c r="B8" s="74" t="s">
        <v>34</v>
      </c>
      <c r="C8" s="30" t="str">
        <f t="shared" si="0"/>
        <v>AFC</v>
      </c>
      <c r="D8" s="30" t="str">
        <f t="shared" si="1"/>
        <v>West</v>
      </c>
      <c r="E8" s="74" t="s">
        <v>6</v>
      </c>
      <c r="F8" s="30" t="str">
        <f t="shared" si="2"/>
        <v>AFC</v>
      </c>
      <c r="G8" s="30" t="str">
        <f t="shared" si="3"/>
        <v>North</v>
      </c>
      <c r="H8" s="74" t="s">
        <v>79</v>
      </c>
      <c r="I8" s="52"/>
      <c r="J8" s="53"/>
      <c r="K8" s="54" t="str">
        <f t="shared" si="5"/>
        <v/>
      </c>
      <c r="L8" s="17">
        <v>1</v>
      </c>
      <c r="M8" s="48" t="str">
        <f t="shared" si="4"/>
        <v>Heinz Field</v>
      </c>
      <c r="N8" s="49">
        <v>0.54166666666666696</v>
      </c>
      <c r="O8" s="31"/>
    </row>
    <row r="9" spans="1:15" s="6" customFormat="1" ht="18.75" customHeight="1">
      <c r="A9" s="31">
        <v>8</v>
      </c>
      <c r="B9" s="75" t="s">
        <v>9</v>
      </c>
      <c r="C9" s="31" t="str">
        <f t="shared" si="0"/>
        <v>AFC</v>
      </c>
      <c r="D9" s="31" t="str">
        <f t="shared" si="1"/>
        <v>North</v>
      </c>
      <c r="E9" s="75" t="s">
        <v>8</v>
      </c>
      <c r="F9" s="31" t="str">
        <f t="shared" si="2"/>
        <v>NFC</v>
      </c>
      <c r="G9" s="31" t="str">
        <f t="shared" si="3"/>
        <v>South</v>
      </c>
      <c r="H9" s="75" t="s">
        <v>79</v>
      </c>
      <c r="I9" s="52"/>
      <c r="J9" s="55"/>
      <c r="K9" s="54" t="str">
        <f t="shared" si="5"/>
        <v/>
      </c>
      <c r="L9" s="17">
        <v>1</v>
      </c>
      <c r="M9" s="48" t="str">
        <f t="shared" si="4"/>
        <v>Bank of America Stadium</v>
      </c>
      <c r="N9" s="49">
        <v>0.54166666666666696</v>
      </c>
      <c r="O9" s="31"/>
    </row>
    <row r="10" spans="1:15" s="6" customFormat="1" ht="18.75" customHeight="1">
      <c r="A10" s="30">
        <v>9</v>
      </c>
      <c r="B10" s="74" t="s">
        <v>24</v>
      </c>
      <c r="C10" s="30" t="str">
        <f t="shared" si="0"/>
        <v>NFC</v>
      </c>
      <c r="D10" s="30" t="str">
        <f t="shared" si="1"/>
        <v>North</v>
      </c>
      <c r="E10" s="74" t="s">
        <v>31</v>
      </c>
      <c r="F10" s="30" t="str">
        <f t="shared" si="2"/>
        <v>NFC</v>
      </c>
      <c r="G10" s="30" t="str">
        <f t="shared" si="3"/>
        <v>North</v>
      </c>
      <c r="H10" s="74" t="s">
        <v>79</v>
      </c>
      <c r="I10" s="52"/>
      <c r="J10" s="53"/>
      <c r="K10" s="54" t="str">
        <f t="shared" si="5"/>
        <v/>
      </c>
      <c r="L10" s="17">
        <v>1</v>
      </c>
      <c r="M10" s="48" t="str">
        <f t="shared" si="4"/>
        <v>Mall of America Field</v>
      </c>
      <c r="N10" s="49">
        <v>0.54166666666666696</v>
      </c>
      <c r="O10" s="31"/>
    </row>
    <row r="11" spans="1:15" s="6" customFormat="1" ht="18.75" customHeight="1">
      <c r="A11" s="31">
        <v>10</v>
      </c>
      <c r="B11" s="75" t="s">
        <v>32</v>
      </c>
      <c r="C11" s="31" t="str">
        <f t="shared" si="0"/>
        <v>NFC</v>
      </c>
      <c r="D11" s="31" t="str">
        <f t="shared" si="1"/>
        <v>East</v>
      </c>
      <c r="E11" s="75" t="s">
        <v>18</v>
      </c>
      <c r="F11" s="31" t="str">
        <f t="shared" si="2"/>
        <v>AFC</v>
      </c>
      <c r="G11" s="31" t="str">
        <f t="shared" si="3"/>
        <v>South</v>
      </c>
      <c r="H11" s="75" t="s">
        <v>79</v>
      </c>
      <c r="I11" s="52"/>
      <c r="J11" s="55"/>
      <c r="K11" s="54" t="str">
        <f t="shared" si="5"/>
        <v/>
      </c>
      <c r="L11" s="17">
        <v>1</v>
      </c>
      <c r="M11" s="48" t="str">
        <f t="shared" si="4"/>
        <v>LP Field</v>
      </c>
      <c r="N11" s="49">
        <v>0.54166666666666696</v>
      </c>
      <c r="O11" s="31"/>
    </row>
    <row r="12" spans="1:15" s="6" customFormat="1" ht="18.75" customHeight="1">
      <c r="A12" s="30">
        <v>11</v>
      </c>
      <c r="B12" s="74" t="s">
        <v>7</v>
      </c>
      <c r="C12" s="30" t="str">
        <f t="shared" si="0"/>
        <v>NFC</v>
      </c>
      <c r="D12" s="30" t="str">
        <f t="shared" si="1"/>
        <v>South</v>
      </c>
      <c r="E12" s="74" t="s">
        <v>74</v>
      </c>
      <c r="F12" s="30" t="str">
        <f t="shared" si="2"/>
        <v>NFC</v>
      </c>
      <c r="G12" s="30" t="str">
        <f t="shared" si="3"/>
        <v>West</v>
      </c>
      <c r="H12" s="74" t="s">
        <v>79</v>
      </c>
      <c r="I12" s="52"/>
      <c r="J12" s="53"/>
      <c r="K12" s="54" t="str">
        <f t="shared" si="5"/>
        <v/>
      </c>
      <c r="L12" s="17">
        <v>1</v>
      </c>
      <c r="M12" s="48" t="str">
        <f t="shared" si="4"/>
        <v>Edward Jones Dome</v>
      </c>
      <c r="N12" s="49">
        <v>0.67013888888888884</v>
      </c>
      <c r="O12" s="31"/>
    </row>
    <row r="13" spans="1:15" s="6" customFormat="1" ht="18.75" customHeight="1">
      <c r="A13" s="31">
        <v>12</v>
      </c>
      <c r="B13" s="75" t="s">
        <v>10</v>
      </c>
      <c r="C13" s="31" t="str">
        <f t="shared" si="0"/>
        <v>NFC</v>
      </c>
      <c r="D13" s="31" t="str">
        <f t="shared" si="1"/>
        <v>South</v>
      </c>
      <c r="E13" s="75" t="s">
        <v>27</v>
      </c>
      <c r="F13" s="31" t="str">
        <f t="shared" si="2"/>
        <v>NFC</v>
      </c>
      <c r="G13" s="31" t="str">
        <f t="shared" si="3"/>
        <v>West</v>
      </c>
      <c r="H13" s="75" t="s">
        <v>79</v>
      </c>
      <c r="I13" s="52"/>
      <c r="J13" s="55"/>
      <c r="K13" s="54" t="str">
        <f t="shared" si="5"/>
        <v/>
      </c>
      <c r="L13" s="17">
        <v>1</v>
      </c>
      <c r="M13" s="48" t="str">
        <f t="shared" si="4"/>
        <v>Candlestick Park</v>
      </c>
      <c r="N13" s="49">
        <v>0.67013888888888884</v>
      </c>
      <c r="O13" s="31"/>
    </row>
    <row r="14" spans="1:15" s="6" customFormat="1" ht="18.75" customHeight="1">
      <c r="A14" s="30">
        <v>13</v>
      </c>
      <c r="B14" s="74" t="s">
        <v>21</v>
      </c>
      <c r="C14" s="30" t="str">
        <f t="shared" si="0"/>
        <v>NFC</v>
      </c>
      <c r="D14" s="30" t="str">
        <f t="shared" si="1"/>
        <v>West</v>
      </c>
      <c r="E14" s="74" t="s">
        <v>16</v>
      </c>
      <c r="F14" s="30" t="str">
        <f t="shared" si="2"/>
        <v>NFC</v>
      </c>
      <c r="G14" s="30" t="str">
        <f t="shared" si="3"/>
        <v>South</v>
      </c>
      <c r="H14" s="74" t="s">
        <v>79</v>
      </c>
      <c r="I14" s="52"/>
      <c r="J14" s="53"/>
      <c r="K14" s="54" t="str">
        <f t="shared" si="5"/>
        <v/>
      </c>
      <c r="L14" s="17">
        <v>1</v>
      </c>
      <c r="M14" s="48" t="str">
        <f t="shared" si="4"/>
        <v>Superdome</v>
      </c>
      <c r="N14" s="49">
        <v>0.67013888888888884</v>
      </c>
      <c r="O14" s="31"/>
    </row>
    <row r="15" spans="1:15" s="6" customFormat="1" ht="18.75" customHeight="1">
      <c r="A15" s="31">
        <v>14</v>
      </c>
      <c r="B15" s="75" t="s">
        <v>29</v>
      </c>
      <c r="C15" s="31" t="str">
        <f t="shared" si="0"/>
        <v>AFC</v>
      </c>
      <c r="D15" s="31" t="str">
        <f t="shared" si="1"/>
        <v>South</v>
      </c>
      <c r="E15" s="75" t="s">
        <v>12</v>
      </c>
      <c r="F15" s="31" t="str">
        <f t="shared" si="2"/>
        <v>AFC</v>
      </c>
      <c r="G15" s="31" t="str">
        <f t="shared" si="3"/>
        <v>East</v>
      </c>
      <c r="H15" s="75" t="s">
        <v>79</v>
      </c>
      <c r="I15" s="52"/>
      <c r="J15" s="55"/>
      <c r="K15" s="54" t="str">
        <f t="shared" si="5"/>
        <v/>
      </c>
      <c r="L15" s="17">
        <v>1</v>
      </c>
      <c r="M15" s="48" t="str">
        <f t="shared" si="4"/>
        <v>Gillette Stadium</v>
      </c>
      <c r="N15" s="49">
        <v>0.67708333333333337</v>
      </c>
      <c r="O15" s="31"/>
    </row>
    <row r="16" spans="1:15" s="6" customFormat="1" ht="18.75" customHeight="1">
      <c r="A16" s="30">
        <v>15</v>
      </c>
      <c r="B16" s="74" t="s">
        <v>30</v>
      </c>
      <c r="C16" s="30" t="str">
        <f t="shared" si="0"/>
        <v>NFC</v>
      </c>
      <c r="D16" s="30" t="str">
        <f t="shared" si="1"/>
        <v>East</v>
      </c>
      <c r="E16" s="74" t="s">
        <v>19</v>
      </c>
      <c r="F16" s="30" t="str">
        <f t="shared" si="2"/>
        <v>NFC</v>
      </c>
      <c r="G16" s="30" t="str">
        <f t="shared" si="3"/>
        <v>East</v>
      </c>
      <c r="H16" s="74" t="s">
        <v>79</v>
      </c>
      <c r="I16" s="52"/>
      <c r="J16" s="53"/>
      <c r="K16" s="54" t="str">
        <f t="shared" si="5"/>
        <v/>
      </c>
      <c r="L16" s="17">
        <v>1</v>
      </c>
      <c r="M16" s="48" t="str">
        <f t="shared" si="4"/>
        <v>Lincoln Financial Field</v>
      </c>
      <c r="N16" s="49">
        <v>0.84722222222222221</v>
      </c>
      <c r="O16" s="31"/>
    </row>
    <row r="17" spans="1:15" s="6" customFormat="1" ht="18.75" customHeight="1">
      <c r="A17" s="31">
        <v>16</v>
      </c>
      <c r="B17" s="75" t="s">
        <v>15</v>
      </c>
      <c r="C17" s="31" t="str">
        <f>VLOOKUP(B17,TeamArray,5,FALSE)</f>
        <v>AFC</v>
      </c>
      <c r="D17" s="31" t="str">
        <f>VLOOKUP(B17,TeamArray,6,FALSE)</f>
        <v>West</v>
      </c>
      <c r="E17" s="75" t="s">
        <v>33</v>
      </c>
      <c r="F17" s="31" t="str">
        <f>VLOOKUP(E17,TeamArray,5,FALSE)</f>
        <v>AFC</v>
      </c>
      <c r="G17" s="31" t="str">
        <f>VLOOKUP(E17,TeamArray,6,FALSE)</f>
        <v>West</v>
      </c>
      <c r="H17" s="75" t="s">
        <v>80</v>
      </c>
      <c r="I17" s="52"/>
      <c r="J17" s="55"/>
      <c r="K17" s="54" t="str">
        <f t="shared" si="5"/>
        <v/>
      </c>
      <c r="L17" s="17">
        <v>1</v>
      </c>
      <c r="M17" s="48" t="str">
        <f t="shared" si="4"/>
        <v>Qualcomm Stadium</v>
      </c>
      <c r="N17" s="49">
        <v>0.85416666666666663</v>
      </c>
      <c r="O17" s="31"/>
    </row>
    <row r="18" spans="1:15" s="6" customFormat="1" ht="18.75" customHeight="1">
      <c r="A18" s="76"/>
      <c r="B18" s="76"/>
      <c r="C18" s="76"/>
      <c r="D18" s="76"/>
      <c r="E18" s="76"/>
      <c r="F18" s="76"/>
      <c r="G18" s="76"/>
      <c r="H18" s="76"/>
      <c r="I18" s="4"/>
      <c r="J18" s="1"/>
      <c r="K18" s="54" t="str">
        <f>IF(ISBLANK(I2),"",(IF(K2=B2,E2,B2)))</f>
        <v/>
      </c>
      <c r="L18" s="17">
        <v>0</v>
      </c>
      <c r="M18" s="1"/>
      <c r="N18" s="45"/>
      <c r="O18" s="1"/>
    </row>
    <row r="19" spans="1:15" s="6" customFormat="1" ht="18.75" customHeight="1">
      <c r="A19" s="76"/>
      <c r="B19" s="76"/>
      <c r="C19" s="76"/>
      <c r="D19" s="76"/>
      <c r="E19" s="76"/>
      <c r="F19" s="76"/>
      <c r="G19" s="76"/>
      <c r="H19" s="76"/>
      <c r="I19" s="4"/>
      <c r="J19" s="1"/>
      <c r="K19" s="54" t="str">
        <f t="shared" ref="K19:K33" si="6">IF(ISBLANK(I3),"",(IF(K3=B3,E3,B3)))</f>
        <v/>
      </c>
      <c r="L19" s="17">
        <v>0</v>
      </c>
      <c r="M19" s="1"/>
      <c r="N19" s="45"/>
      <c r="O19" s="1"/>
    </row>
    <row r="20" spans="1:15" ht="18.75" customHeight="1">
      <c r="A20" s="77"/>
      <c r="B20" s="76"/>
      <c r="C20" s="76"/>
      <c r="D20" s="76"/>
      <c r="E20" s="76"/>
      <c r="F20" s="76"/>
      <c r="G20" s="76"/>
      <c r="H20" s="76"/>
      <c r="J20" s="109" t="s">
        <v>92</v>
      </c>
      <c r="K20" s="54" t="str">
        <f t="shared" si="6"/>
        <v/>
      </c>
      <c r="L20" s="17">
        <v>0</v>
      </c>
      <c r="N20" s="45"/>
    </row>
    <row r="21" spans="1:15" ht="18.75" customHeight="1">
      <c r="A21" s="76"/>
      <c r="B21" s="76"/>
      <c r="C21" s="76"/>
      <c r="D21" s="76"/>
      <c r="E21" s="76"/>
      <c r="F21" s="76"/>
      <c r="G21" s="76"/>
      <c r="H21" s="76"/>
      <c r="J21" s="109"/>
      <c r="K21" s="54" t="str">
        <f t="shared" si="6"/>
        <v/>
      </c>
      <c r="L21" s="17">
        <v>0</v>
      </c>
      <c r="N21" s="45"/>
    </row>
    <row r="22" spans="1:15" ht="18.75" customHeight="1">
      <c r="A22" s="76"/>
      <c r="B22" s="76"/>
      <c r="C22" s="76"/>
      <c r="D22" s="76"/>
      <c r="E22" s="76"/>
      <c r="F22" s="76"/>
      <c r="G22" s="76"/>
      <c r="H22" s="76"/>
      <c r="J22" s="109"/>
      <c r="K22" s="54" t="str">
        <f t="shared" si="6"/>
        <v/>
      </c>
      <c r="L22" s="17">
        <v>0</v>
      </c>
      <c r="N22" s="45"/>
    </row>
    <row r="23" spans="1:15" ht="18.75" customHeight="1">
      <c r="A23" s="76"/>
      <c r="B23" s="76"/>
      <c r="C23" s="76"/>
      <c r="D23" s="76"/>
      <c r="E23" s="76"/>
      <c r="F23" s="76"/>
      <c r="G23" s="76"/>
      <c r="H23" s="76"/>
      <c r="J23" s="109"/>
      <c r="K23" s="54" t="str">
        <f t="shared" si="6"/>
        <v/>
      </c>
      <c r="L23" s="17">
        <v>0</v>
      </c>
      <c r="N23" s="45"/>
    </row>
    <row r="24" spans="1:15" ht="18.75" customHeight="1">
      <c r="J24" s="109"/>
      <c r="K24" s="54" t="str">
        <f t="shared" si="6"/>
        <v/>
      </c>
      <c r="L24" s="17">
        <v>0</v>
      </c>
      <c r="N24" s="45"/>
    </row>
    <row r="25" spans="1:15" ht="18.75" customHeight="1">
      <c r="A25" s="9"/>
      <c r="J25" s="109"/>
      <c r="K25" s="54" t="str">
        <f t="shared" si="6"/>
        <v/>
      </c>
      <c r="L25" s="17">
        <v>0</v>
      </c>
    </row>
    <row r="26" spans="1:15" ht="18.75" customHeight="1">
      <c r="A26" s="9"/>
      <c r="J26" s="109"/>
      <c r="K26" s="54" t="str">
        <f t="shared" si="6"/>
        <v/>
      </c>
      <c r="L26" s="17">
        <v>0</v>
      </c>
    </row>
    <row r="27" spans="1:15" ht="18.75" customHeight="1">
      <c r="J27" s="109"/>
      <c r="K27" s="54" t="str">
        <f t="shared" si="6"/>
        <v/>
      </c>
      <c r="L27" s="17">
        <v>0</v>
      </c>
    </row>
    <row r="28" spans="1:15" ht="18.75" customHeight="1">
      <c r="J28" s="20"/>
      <c r="K28" s="54" t="str">
        <f t="shared" si="6"/>
        <v/>
      </c>
      <c r="L28" s="17">
        <v>0</v>
      </c>
    </row>
    <row r="29" spans="1:15" ht="18.75" customHeight="1">
      <c r="J29" s="20"/>
      <c r="K29" s="54" t="str">
        <f t="shared" si="6"/>
        <v/>
      </c>
      <c r="L29" s="17">
        <v>0</v>
      </c>
    </row>
    <row r="30" spans="1:15" ht="18.75" customHeight="1">
      <c r="J30" s="20"/>
      <c r="K30" s="54" t="str">
        <f t="shared" si="6"/>
        <v/>
      </c>
      <c r="L30" s="17">
        <v>0</v>
      </c>
    </row>
    <row r="31" spans="1:15" ht="18.75" customHeight="1">
      <c r="J31" s="20"/>
      <c r="K31" s="54" t="str">
        <f t="shared" si="6"/>
        <v/>
      </c>
      <c r="L31" s="17">
        <v>0</v>
      </c>
    </row>
    <row r="32" spans="1:15" ht="18.75" customHeight="1">
      <c r="J32" s="20"/>
      <c r="K32" s="54" t="str">
        <f>IF(ISBLANK(I16),"",(IF(K16=B16,E16,B16)))</f>
        <v/>
      </c>
      <c r="L32" s="17">
        <v>0</v>
      </c>
    </row>
    <row r="33" spans="10:12" ht="18.75" customHeight="1">
      <c r="J33" s="20"/>
      <c r="K33" s="54" t="str">
        <f t="shared" si="6"/>
        <v/>
      </c>
      <c r="L33" s="17">
        <v>0</v>
      </c>
    </row>
  </sheetData>
  <sheetProtection selectLockedCells="1"/>
  <mergeCells count="1">
    <mergeCell ref="J20:J27"/>
  </mergeCells>
  <phoneticPr fontId="0" type="noConversion"/>
  <dataValidations count="6">
    <dataValidation type="list" allowBlank="1" showInputMessage="1" showErrorMessage="1" promptTitle="Game Day weather" prompt="Some use this data in their team assessments." sqref="O2:O17">
      <formula1>SkyList</formula1>
    </dataValidation>
    <dataValidation type="list" allowBlank="1" showInputMessage="1" showErrorMessage="1" sqref="E2:E17">
      <formula1>TeamList</formula1>
    </dataValidation>
    <dataValidation type="list" allowBlank="1" showInputMessage="1" showErrorMessage="1" sqref="B33:B34">
      <formula1>TeamList</formula1>
    </dataValidation>
    <dataValidation type="list" allowBlank="1" showInputMessage="1" showErrorMessage="1" sqref="B2:B17">
      <formula1>TeamList</formula1>
    </dataValidation>
    <dataValidation type="list" allowBlank="1" showInputMessage="1" showErrorMessage="1" sqref="N2:N24">
      <formula1>"12:30 PM, 1:00 PM, 4:05 PM, 4:15 PM, 7:00 PM, 8:20 PM, 8:30 PM, 10:15 PM"</formula1>
    </dataValidation>
    <dataValidation type="list" allowBlank="1" showInputMessage="1" showErrorMessage="1" sqref="H2:H17">
      <formula1>"Thu, Sat, Sun, Mon"</formula1>
    </dataValidation>
  </dataValidations>
  <pageMargins left="0.75" right="0.75" top="1" bottom="1" header="0.5" footer="0.5"/>
  <pageSetup scale="58" orientation="landscape" horizontalDpi="300" r:id="rId1"/>
  <headerFooter alignWithMargins="0">
    <oddHeader>&amp;C&amp;"Arial,Bold"&amp;22&amp;EWeek 11  Thursday, Nov. 19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>
    <pageSetUpPr fitToPage="1"/>
  </sheetPr>
  <dimension ref="A1:O40"/>
  <sheetViews>
    <sheetView showGridLines="0" showRowColHeaders="0" workbookViewId="0">
      <selection activeCell="I2" sqref="I2"/>
    </sheetView>
  </sheetViews>
  <sheetFormatPr defaultRowHeight="23.25"/>
  <cols>
    <col min="1" max="1" width="9.140625" style="1" customWidth="1"/>
    <col min="2" max="2" width="17.5703125" style="1" customWidth="1"/>
    <col min="3" max="3" width="7.5703125" style="1" customWidth="1"/>
    <col min="4" max="4" width="8.7109375" style="1" customWidth="1"/>
    <col min="5" max="5" width="15.7109375" style="1" customWidth="1"/>
    <col min="6" max="6" width="7.5703125" style="1" customWidth="1"/>
    <col min="7" max="7" width="8.7109375" style="1" customWidth="1"/>
    <col min="8" max="8" width="7.5703125" style="1" customWidth="1"/>
    <col min="9" max="10" width="8.42578125" style="4" customWidth="1"/>
    <col min="11" max="11" width="22.140625" style="1" customWidth="1"/>
    <col min="12" max="12" width="4.28515625" style="1" customWidth="1"/>
    <col min="13" max="13" width="35" style="1" customWidth="1"/>
    <col min="14" max="14" width="18" style="1" customWidth="1"/>
    <col min="15" max="15" width="30.140625" style="1" customWidth="1"/>
    <col min="16" max="16384" width="9.140625" style="1"/>
  </cols>
  <sheetData>
    <row r="1" spans="1:15" s="9" customFormat="1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0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5" s="6" customFormat="1" ht="18.75" customHeight="1">
      <c r="A2" s="30">
        <v>1</v>
      </c>
      <c r="B2" s="74" t="s">
        <v>12</v>
      </c>
      <c r="C2" s="30" t="str">
        <f>VLOOKUP(B2,TeamArray,5,FALSE)</f>
        <v>AFC</v>
      </c>
      <c r="D2" s="30" t="str">
        <f>VLOOKUP(B2,TeamArray,6,FALSE)</f>
        <v>East</v>
      </c>
      <c r="E2" s="74" t="s">
        <v>22</v>
      </c>
      <c r="F2" s="30" t="str">
        <f>VLOOKUP(E2,TeamArray,5,FALSE)</f>
        <v>NFC</v>
      </c>
      <c r="G2" s="30" t="str">
        <f>VLOOKUP(E2,TeamArray,6,FALSE)</f>
        <v>North</v>
      </c>
      <c r="H2" s="74" t="s">
        <v>78</v>
      </c>
      <c r="I2" s="52"/>
      <c r="J2" s="52"/>
      <c r="K2" s="61" t="str">
        <f>IF(ISBLANK(I2),"",(IF(I2&gt;J2,B2,E2)))</f>
        <v/>
      </c>
      <c r="L2" s="17">
        <v>1</v>
      </c>
      <c r="M2" s="48" t="str">
        <f t="shared" ref="M2:M17" si="0">VLOOKUP(E2,TeamArray,7,FALSE)</f>
        <v>Ford Field</v>
      </c>
      <c r="N2" s="49">
        <v>0.52083333333333337</v>
      </c>
      <c r="O2" s="31"/>
    </row>
    <row r="3" spans="1:15" s="6" customFormat="1" ht="18.75" customHeight="1">
      <c r="A3" s="31">
        <v>2</v>
      </c>
      <c r="B3" s="75" t="s">
        <v>16</v>
      </c>
      <c r="C3" s="31" t="str">
        <f t="shared" ref="C3:C17" si="1">VLOOKUP(B3,TeamArray,5,FALSE)</f>
        <v>NFC</v>
      </c>
      <c r="D3" s="31" t="str">
        <f t="shared" ref="D3:D17" si="2">VLOOKUP(B3,TeamArray,6,FALSE)</f>
        <v>South</v>
      </c>
      <c r="E3" s="75" t="s">
        <v>25</v>
      </c>
      <c r="F3" s="31" t="str">
        <f t="shared" ref="F3:F17" si="3">VLOOKUP(E3,TeamArray,5,FALSE)</f>
        <v>NFC</v>
      </c>
      <c r="G3" s="31" t="str">
        <f t="shared" ref="G3:G17" si="4">VLOOKUP(E3,TeamArray,6,FALSE)</f>
        <v>East</v>
      </c>
      <c r="H3" s="75" t="s">
        <v>78</v>
      </c>
      <c r="I3" s="52"/>
      <c r="J3" s="52"/>
      <c r="K3" s="61" t="str">
        <f t="shared" ref="K3:K17" si="5">IF(ISBLANK(I3),"",(IF(I3&gt;J3,B3,E3)))</f>
        <v/>
      </c>
      <c r="L3" s="17">
        <v>1</v>
      </c>
      <c r="M3" s="48" t="str">
        <f t="shared" si="0"/>
        <v>Cowboys Stadium</v>
      </c>
      <c r="N3" s="49">
        <v>0.67708333333333337</v>
      </c>
      <c r="O3" s="31"/>
    </row>
    <row r="4" spans="1:15" s="6" customFormat="1" ht="18.75" customHeight="1">
      <c r="A4" s="30">
        <v>3</v>
      </c>
      <c r="B4" s="74" t="s">
        <v>13</v>
      </c>
      <c r="C4" s="30" t="str">
        <f t="shared" si="1"/>
        <v>AFC</v>
      </c>
      <c r="D4" s="30" t="str">
        <f t="shared" si="2"/>
        <v>North</v>
      </c>
      <c r="E4" s="74" t="s">
        <v>17</v>
      </c>
      <c r="F4" s="30" t="str">
        <f t="shared" si="3"/>
        <v>AFC</v>
      </c>
      <c r="G4" s="30" t="str">
        <f t="shared" si="4"/>
        <v>East</v>
      </c>
      <c r="H4" s="74" t="s">
        <v>78</v>
      </c>
      <c r="I4" s="52"/>
      <c r="J4" s="52"/>
      <c r="K4" s="61" t="str">
        <f t="shared" si="5"/>
        <v/>
      </c>
      <c r="L4" s="17">
        <v>1</v>
      </c>
      <c r="M4" s="48" t="str">
        <f t="shared" si="0"/>
        <v>New Meadowlands Stadium</v>
      </c>
      <c r="N4" s="49">
        <v>0.84722222222222221</v>
      </c>
      <c r="O4" s="31"/>
    </row>
    <row r="5" spans="1:15" s="6" customFormat="1" ht="18.75" customHeight="1">
      <c r="A5" s="31">
        <v>4</v>
      </c>
      <c r="B5" s="75" t="s">
        <v>31</v>
      </c>
      <c r="C5" s="31" t="str">
        <f t="shared" si="1"/>
        <v>NFC</v>
      </c>
      <c r="D5" s="31" t="str">
        <f t="shared" si="2"/>
        <v>North</v>
      </c>
      <c r="E5" s="75" t="s">
        <v>32</v>
      </c>
      <c r="F5" s="31" t="str">
        <f t="shared" si="3"/>
        <v>NFC</v>
      </c>
      <c r="G5" s="31" t="str">
        <f t="shared" si="4"/>
        <v>East</v>
      </c>
      <c r="H5" s="75" t="s">
        <v>79</v>
      </c>
      <c r="I5" s="52"/>
      <c r="J5" s="52"/>
      <c r="K5" s="61" t="str">
        <f t="shared" si="5"/>
        <v/>
      </c>
      <c r="L5" s="17">
        <v>1</v>
      </c>
      <c r="M5" s="48" t="str">
        <f t="shared" si="0"/>
        <v>FedEx Field</v>
      </c>
      <c r="N5" s="49">
        <v>0.54166666666666663</v>
      </c>
      <c r="O5" s="31"/>
    </row>
    <row r="6" spans="1:15" s="6" customFormat="1" ht="18.75" customHeight="1">
      <c r="A6" s="30">
        <v>5</v>
      </c>
      <c r="B6" s="74" t="s">
        <v>6</v>
      </c>
      <c r="C6" s="30" t="str">
        <f t="shared" si="1"/>
        <v>AFC</v>
      </c>
      <c r="D6" s="30" t="str">
        <f t="shared" si="2"/>
        <v>North</v>
      </c>
      <c r="E6" s="74" t="s">
        <v>11</v>
      </c>
      <c r="F6" s="30" t="str">
        <f t="shared" si="3"/>
        <v>AFC</v>
      </c>
      <c r="G6" s="30" t="str">
        <f t="shared" si="4"/>
        <v>East</v>
      </c>
      <c r="H6" s="74" t="s">
        <v>79</v>
      </c>
      <c r="I6" s="52"/>
      <c r="J6" s="52"/>
      <c r="K6" s="61" t="str">
        <f t="shared" si="5"/>
        <v/>
      </c>
      <c r="L6" s="17">
        <v>1</v>
      </c>
      <c r="M6" s="48" t="str">
        <f t="shared" si="0"/>
        <v>Ralph Wilson Stadium</v>
      </c>
      <c r="N6" s="49">
        <v>0.54166666666666663</v>
      </c>
      <c r="O6" s="31"/>
    </row>
    <row r="7" spans="1:15" s="6" customFormat="1" ht="18.75" customHeight="1">
      <c r="A7" s="31">
        <v>6</v>
      </c>
      <c r="B7" s="75" t="s">
        <v>8</v>
      </c>
      <c r="C7" s="31" t="str">
        <f t="shared" si="1"/>
        <v>NFC</v>
      </c>
      <c r="D7" s="31" t="str">
        <f t="shared" si="2"/>
        <v>South</v>
      </c>
      <c r="E7" s="75" t="s">
        <v>35</v>
      </c>
      <c r="F7" s="31" t="str">
        <f t="shared" si="3"/>
        <v>AFC</v>
      </c>
      <c r="G7" s="31" t="str">
        <f t="shared" si="4"/>
        <v>North</v>
      </c>
      <c r="H7" s="75" t="s">
        <v>79</v>
      </c>
      <c r="I7" s="52"/>
      <c r="J7" s="52"/>
      <c r="K7" s="61" t="str">
        <f t="shared" si="5"/>
        <v/>
      </c>
      <c r="L7" s="17">
        <v>1</v>
      </c>
      <c r="M7" s="48" t="str">
        <f t="shared" si="0"/>
        <v>Cleveland Browns Stadium</v>
      </c>
      <c r="N7" s="49">
        <v>0.54166666666666696</v>
      </c>
      <c r="O7" s="31"/>
    </row>
    <row r="8" spans="1:15" s="6" customFormat="1" ht="18.75" customHeight="1">
      <c r="A8" s="30">
        <v>7</v>
      </c>
      <c r="B8" s="74" t="s">
        <v>10</v>
      </c>
      <c r="C8" s="30" t="str">
        <f t="shared" si="1"/>
        <v>NFC</v>
      </c>
      <c r="D8" s="30" t="str">
        <f t="shared" si="2"/>
        <v>South</v>
      </c>
      <c r="E8" s="74" t="s">
        <v>9</v>
      </c>
      <c r="F8" s="30" t="str">
        <f t="shared" si="3"/>
        <v>AFC</v>
      </c>
      <c r="G8" s="30" t="str">
        <f t="shared" si="4"/>
        <v>North</v>
      </c>
      <c r="H8" s="74" t="s">
        <v>79</v>
      </c>
      <c r="I8" s="52"/>
      <c r="J8" s="52"/>
      <c r="K8" s="61" t="str">
        <f t="shared" si="5"/>
        <v/>
      </c>
      <c r="L8" s="17">
        <v>1</v>
      </c>
      <c r="M8" s="48" t="str">
        <f t="shared" si="0"/>
        <v>M &amp; T Bank Stadium</v>
      </c>
      <c r="N8" s="49">
        <v>0.54166666666666696</v>
      </c>
      <c r="O8" s="31"/>
    </row>
    <row r="9" spans="1:15" s="6" customFormat="1" ht="18.75" customHeight="1">
      <c r="A9" s="31">
        <v>8</v>
      </c>
      <c r="B9" s="75" t="s">
        <v>19</v>
      </c>
      <c r="C9" s="31" t="str">
        <f t="shared" si="1"/>
        <v>NFC</v>
      </c>
      <c r="D9" s="31" t="str">
        <f t="shared" si="2"/>
        <v>East</v>
      </c>
      <c r="E9" s="75" t="s">
        <v>23</v>
      </c>
      <c r="F9" s="31" t="str">
        <f t="shared" si="3"/>
        <v>NFC</v>
      </c>
      <c r="G9" s="31" t="str">
        <f t="shared" si="4"/>
        <v>North</v>
      </c>
      <c r="H9" s="75" t="s">
        <v>79</v>
      </c>
      <c r="I9" s="52"/>
      <c r="J9" s="52"/>
      <c r="K9" s="61" t="str">
        <f t="shared" si="5"/>
        <v/>
      </c>
      <c r="L9" s="17">
        <v>1</v>
      </c>
      <c r="M9" s="48" t="str">
        <f t="shared" si="0"/>
        <v>Soldier Field</v>
      </c>
      <c r="N9" s="49">
        <v>0.54166666666666696</v>
      </c>
      <c r="O9" s="31"/>
    </row>
    <row r="10" spans="1:15" s="6" customFormat="1" ht="18.75" customHeight="1">
      <c r="A10" s="30">
        <v>9</v>
      </c>
      <c r="B10" s="74" t="s">
        <v>18</v>
      </c>
      <c r="C10" s="30" t="str">
        <f t="shared" si="1"/>
        <v>AFC</v>
      </c>
      <c r="D10" s="30" t="str">
        <f t="shared" si="2"/>
        <v>South</v>
      </c>
      <c r="E10" s="74" t="s">
        <v>20</v>
      </c>
      <c r="F10" s="30" t="str">
        <f t="shared" si="3"/>
        <v>AFC</v>
      </c>
      <c r="G10" s="30" t="str">
        <f t="shared" si="4"/>
        <v>South</v>
      </c>
      <c r="H10" s="74" t="s">
        <v>79</v>
      </c>
      <c r="I10" s="52"/>
      <c r="J10" s="52"/>
      <c r="K10" s="61" t="str">
        <f t="shared" si="5"/>
        <v/>
      </c>
      <c r="L10" s="17">
        <v>1</v>
      </c>
      <c r="M10" s="48" t="str">
        <f t="shared" si="0"/>
        <v>Reliant Stadium</v>
      </c>
      <c r="N10" s="49">
        <v>0.54166666666666696</v>
      </c>
      <c r="O10" s="31"/>
    </row>
    <row r="11" spans="1:15" s="6" customFormat="1" ht="18.75" customHeight="1">
      <c r="A11" s="31">
        <v>10</v>
      </c>
      <c r="B11" s="75" t="s">
        <v>26</v>
      </c>
      <c r="C11" s="31" t="str">
        <f t="shared" si="1"/>
        <v>AFC</v>
      </c>
      <c r="D11" s="31" t="str">
        <f t="shared" si="2"/>
        <v>South</v>
      </c>
      <c r="E11" s="75" t="s">
        <v>30</v>
      </c>
      <c r="F11" s="31" t="str">
        <f t="shared" si="3"/>
        <v>NFC</v>
      </c>
      <c r="G11" s="31" t="str">
        <f t="shared" si="4"/>
        <v>East</v>
      </c>
      <c r="H11" s="75" t="s">
        <v>79</v>
      </c>
      <c r="I11" s="52"/>
      <c r="J11" s="52"/>
      <c r="K11" s="61" t="str">
        <f t="shared" si="5"/>
        <v/>
      </c>
      <c r="L11" s="17">
        <v>1</v>
      </c>
      <c r="M11" s="48" t="str">
        <f t="shared" si="0"/>
        <v>New Meadowlands Stadium</v>
      </c>
      <c r="N11" s="49">
        <v>0.54166666666666696</v>
      </c>
      <c r="O11" s="31"/>
    </row>
    <row r="12" spans="1:15" s="6" customFormat="1" ht="18.75" customHeight="1">
      <c r="A12" s="30">
        <v>11</v>
      </c>
      <c r="B12" s="74" t="s">
        <v>24</v>
      </c>
      <c r="C12" s="30" t="str">
        <f t="shared" si="1"/>
        <v>NFC</v>
      </c>
      <c r="D12" s="30" t="str">
        <f t="shared" si="2"/>
        <v>North</v>
      </c>
      <c r="E12" s="74" t="s">
        <v>7</v>
      </c>
      <c r="F12" s="30" t="str">
        <f t="shared" si="3"/>
        <v>NFC</v>
      </c>
      <c r="G12" s="30" t="str">
        <f t="shared" si="4"/>
        <v>South</v>
      </c>
      <c r="H12" s="74" t="s">
        <v>79</v>
      </c>
      <c r="I12" s="52"/>
      <c r="J12" s="52"/>
      <c r="K12" s="61" t="str">
        <f t="shared" si="5"/>
        <v/>
      </c>
      <c r="L12" s="17">
        <v>1</v>
      </c>
      <c r="M12" s="48" t="str">
        <f t="shared" si="0"/>
        <v>Georgia Dome</v>
      </c>
      <c r="N12" s="49">
        <v>0.54166666666666696</v>
      </c>
      <c r="O12" s="31"/>
    </row>
    <row r="13" spans="1:15" s="6" customFormat="1" ht="18.75" customHeight="1">
      <c r="A13" s="31">
        <v>12</v>
      </c>
      <c r="B13" s="75" t="s">
        <v>14</v>
      </c>
      <c r="C13" s="31" t="str">
        <f t="shared" si="1"/>
        <v>AFC</v>
      </c>
      <c r="D13" s="31" t="str">
        <f t="shared" si="2"/>
        <v>West</v>
      </c>
      <c r="E13" s="75" t="s">
        <v>21</v>
      </c>
      <c r="F13" s="31" t="str">
        <f t="shared" si="3"/>
        <v>NFC</v>
      </c>
      <c r="G13" s="31" t="str">
        <f t="shared" si="4"/>
        <v>West</v>
      </c>
      <c r="H13" s="75" t="s">
        <v>79</v>
      </c>
      <c r="I13" s="52"/>
      <c r="J13" s="52"/>
      <c r="K13" s="61" t="str">
        <f t="shared" si="5"/>
        <v/>
      </c>
      <c r="L13" s="17">
        <v>1</v>
      </c>
      <c r="M13" s="48" t="str">
        <f t="shared" si="0"/>
        <v>Qwest Field</v>
      </c>
      <c r="N13" s="49">
        <v>0.67013888888888884</v>
      </c>
      <c r="O13" s="31"/>
    </row>
    <row r="14" spans="1:15" s="6" customFormat="1" ht="18.75" customHeight="1">
      <c r="A14" s="30">
        <v>13</v>
      </c>
      <c r="B14" s="74" t="s">
        <v>5</v>
      </c>
      <c r="C14" s="30" t="str">
        <f t="shared" si="1"/>
        <v>AFC</v>
      </c>
      <c r="D14" s="30" t="str">
        <f t="shared" si="2"/>
        <v>East</v>
      </c>
      <c r="E14" s="74" t="s">
        <v>34</v>
      </c>
      <c r="F14" s="30" t="str">
        <f t="shared" si="3"/>
        <v>AFC</v>
      </c>
      <c r="G14" s="30" t="str">
        <f t="shared" si="4"/>
        <v>West</v>
      </c>
      <c r="H14" s="74" t="s">
        <v>79</v>
      </c>
      <c r="I14" s="52"/>
      <c r="J14" s="52"/>
      <c r="K14" s="61" t="str">
        <f t="shared" si="5"/>
        <v/>
      </c>
      <c r="L14" s="17">
        <v>1</v>
      </c>
      <c r="M14" s="48" t="str">
        <f t="shared" si="0"/>
        <v>Oakland Collesium</v>
      </c>
      <c r="N14" s="49">
        <v>0.67013888888888884</v>
      </c>
      <c r="O14" s="31"/>
    </row>
    <row r="15" spans="1:15" s="6" customFormat="1" ht="18.75" customHeight="1">
      <c r="A15" s="31">
        <v>14</v>
      </c>
      <c r="B15" s="75" t="s">
        <v>74</v>
      </c>
      <c r="C15" s="31" t="str">
        <f t="shared" si="1"/>
        <v>NFC</v>
      </c>
      <c r="D15" s="31" t="str">
        <f t="shared" si="2"/>
        <v>West</v>
      </c>
      <c r="E15" s="75" t="s">
        <v>15</v>
      </c>
      <c r="F15" s="31" t="str">
        <f t="shared" si="3"/>
        <v>AFC</v>
      </c>
      <c r="G15" s="31" t="str">
        <f t="shared" si="4"/>
        <v>West</v>
      </c>
      <c r="H15" s="75" t="s">
        <v>79</v>
      </c>
      <c r="I15" s="52"/>
      <c r="J15" s="52"/>
      <c r="K15" s="61" t="str">
        <f t="shared" si="5"/>
        <v/>
      </c>
      <c r="L15" s="17">
        <v>1</v>
      </c>
      <c r="M15" s="48" t="str">
        <f t="shared" si="0"/>
        <v>Invesco Field at Mile High</v>
      </c>
      <c r="N15" s="49">
        <v>0.67708333333333337</v>
      </c>
      <c r="O15" s="31"/>
    </row>
    <row r="16" spans="1:15" s="6" customFormat="1" ht="18.75" customHeight="1">
      <c r="A16" s="30">
        <v>15</v>
      </c>
      <c r="B16" s="74" t="s">
        <v>33</v>
      </c>
      <c r="C16" s="30" t="str">
        <f t="shared" si="1"/>
        <v>AFC</v>
      </c>
      <c r="D16" s="30" t="str">
        <f t="shared" si="2"/>
        <v>West</v>
      </c>
      <c r="E16" s="74" t="s">
        <v>29</v>
      </c>
      <c r="F16" s="30" t="str">
        <f t="shared" si="3"/>
        <v>AFC</v>
      </c>
      <c r="G16" s="30" t="str">
        <f t="shared" si="4"/>
        <v>South</v>
      </c>
      <c r="H16" s="74" t="s">
        <v>79</v>
      </c>
      <c r="I16" s="52"/>
      <c r="J16" s="52"/>
      <c r="K16" s="61" t="str">
        <f t="shared" si="5"/>
        <v/>
      </c>
      <c r="L16" s="17">
        <v>1</v>
      </c>
      <c r="M16" s="48" t="str">
        <f t="shared" si="0"/>
        <v>Lucas Oil Stadium</v>
      </c>
      <c r="N16" s="49">
        <v>0.84722222222222221</v>
      </c>
      <c r="O16" s="31"/>
    </row>
    <row r="17" spans="1:15" s="6" customFormat="1" ht="18.75" customHeight="1">
      <c r="A17" s="31">
        <v>16</v>
      </c>
      <c r="B17" s="75" t="s">
        <v>27</v>
      </c>
      <c r="C17" s="31" t="str">
        <f t="shared" si="1"/>
        <v>NFC</v>
      </c>
      <c r="D17" s="31" t="str">
        <f t="shared" si="2"/>
        <v>West</v>
      </c>
      <c r="E17" s="75" t="s">
        <v>28</v>
      </c>
      <c r="F17" s="31" t="str">
        <f t="shared" si="3"/>
        <v>NFC</v>
      </c>
      <c r="G17" s="31" t="str">
        <f t="shared" si="4"/>
        <v>West</v>
      </c>
      <c r="H17" s="75" t="s">
        <v>80</v>
      </c>
      <c r="I17" s="52"/>
      <c r="J17" s="52"/>
      <c r="K17" s="61" t="str">
        <f t="shared" si="5"/>
        <v/>
      </c>
      <c r="L17" s="17">
        <v>1</v>
      </c>
      <c r="M17" s="48" t="str">
        <f t="shared" si="0"/>
        <v>University of Phoenix Stadium</v>
      </c>
      <c r="N17" s="49">
        <v>0.85416666666666663</v>
      </c>
      <c r="O17" s="31"/>
    </row>
    <row r="18" spans="1:15" s="6" customFormat="1" ht="18.75" customHeight="1">
      <c r="A18" s="77"/>
      <c r="B18" s="76"/>
      <c r="C18" s="76"/>
      <c r="D18" s="76"/>
      <c r="E18" s="76"/>
      <c r="F18" s="76"/>
      <c r="G18" s="76"/>
      <c r="H18" s="76"/>
      <c r="I18" s="1"/>
      <c r="J18" s="1"/>
      <c r="K18" s="61" t="str">
        <f>IF(ISBLANK(I2),"",(IF(K2=B2,E2,B2)))</f>
        <v/>
      </c>
      <c r="L18" s="17">
        <v>0</v>
      </c>
      <c r="M18" s="1"/>
      <c r="N18" s="45"/>
      <c r="O18" s="1"/>
    </row>
    <row r="19" spans="1:15" s="6" customFormat="1" ht="18.75" customHeight="1">
      <c r="A19" s="76"/>
      <c r="B19" s="76"/>
      <c r="C19" s="76"/>
      <c r="D19" s="76"/>
      <c r="E19" s="76"/>
      <c r="F19" s="76"/>
      <c r="G19" s="76"/>
      <c r="H19" s="76"/>
      <c r="I19" s="4"/>
      <c r="J19" s="3"/>
      <c r="K19" s="61" t="str">
        <f t="shared" ref="K19:K33" si="6">IF(ISBLANK(I3),"",(IF(K3=B3,E3,B3)))</f>
        <v/>
      </c>
      <c r="L19" s="17">
        <v>0</v>
      </c>
      <c r="M19" s="1"/>
      <c r="N19" s="45"/>
      <c r="O19" s="1"/>
    </row>
    <row r="20" spans="1:15" ht="18.75" customHeight="1">
      <c r="A20" s="77"/>
      <c r="B20" s="76"/>
      <c r="C20" s="76"/>
      <c r="D20" s="76"/>
      <c r="E20" s="76"/>
      <c r="F20" s="76"/>
      <c r="G20" s="76"/>
      <c r="H20" s="76"/>
      <c r="I20" s="1"/>
      <c r="J20" s="1"/>
      <c r="K20" s="61" t="str">
        <f t="shared" si="6"/>
        <v/>
      </c>
      <c r="L20" s="17">
        <v>0</v>
      </c>
      <c r="M20" s="8"/>
      <c r="N20" s="45"/>
    </row>
    <row r="21" spans="1:15" ht="18.75" customHeight="1">
      <c r="A21" s="76"/>
      <c r="B21" s="76"/>
      <c r="C21" s="76"/>
      <c r="D21" s="76"/>
      <c r="E21" s="76"/>
      <c r="F21" s="76"/>
      <c r="G21" s="76"/>
      <c r="H21" s="76"/>
      <c r="J21" s="3"/>
      <c r="K21" s="61" t="str">
        <f t="shared" si="6"/>
        <v/>
      </c>
      <c r="L21" s="17">
        <v>0</v>
      </c>
      <c r="N21" s="45"/>
    </row>
    <row r="22" spans="1:15" ht="18.75" customHeight="1">
      <c r="A22" s="76"/>
      <c r="B22" s="76"/>
      <c r="C22" s="76"/>
      <c r="D22" s="76"/>
      <c r="E22" s="76"/>
      <c r="F22" s="76"/>
      <c r="G22" s="76"/>
      <c r="H22" s="76"/>
      <c r="J22" s="105" t="s">
        <v>92</v>
      </c>
      <c r="K22" s="61" t="str">
        <f t="shared" si="6"/>
        <v/>
      </c>
      <c r="L22" s="17">
        <v>0</v>
      </c>
      <c r="N22" s="45"/>
    </row>
    <row r="23" spans="1:15" ht="18.75" customHeight="1">
      <c r="A23" s="76"/>
      <c r="B23" s="76"/>
      <c r="C23" s="76"/>
      <c r="D23" s="76"/>
      <c r="E23" s="76"/>
      <c r="F23" s="76"/>
      <c r="G23" s="76"/>
      <c r="H23" s="76"/>
      <c r="J23" s="105"/>
      <c r="K23" s="61" t="str">
        <f t="shared" si="6"/>
        <v/>
      </c>
      <c r="L23" s="17">
        <v>0</v>
      </c>
      <c r="N23" s="45"/>
    </row>
    <row r="24" spans="1:15" ht="18.75" customHeight="1">
      <c r="J24" s="105"/>
      <c r="K24" s="61" t="str">
        <f t="shared" si="6"/>
        <v/>
      </c>
      <c r="L24" s="17">
        <v>0</v>
      </c>
      <c r="N24" s="45"/>
    </row>
    <row r="25" spans="1:15" ht="18.75" customHeight="1">
      <c r="A25" s="9"/>
      <c r="J25" s="105"/>
      <c r="K25" s="61" t="str">
        <f t="shared" si="6"/>
        <v/>
      </c>
      <c r="L25" s="17">
        <v>0</v>
      </c>
    </row>
    <row r="26" spans="1:15" ht="18.75" customHeight="1">
      <c r="A26" s="9"/>
      <c r="J26" s="105"/>
      <c r="K26" s="61" t="str">
        <f t="shared" si="6"/>
        <v/>
      </c>
      <c r="L26" s="17">
        <v>0</v>
      </c>
    </row>
    <row r="27" spans="1:15" ht="18.75" customHeight="1">
      <c r="J27" s="105"/>
      <c r="K27" s="61" t="str">
        <f t="shared" si="6"/>
        <v/>
      </c>
      <c r="L27" s="17">
        <v>0</v>
      </c>
    </row>
    <row r="28" spans="1:15" ht="18.75" customHeight="1">
      <c r="J28" s="105"/>
      <c r="K28" s="61" t="str">
        <f t="shared" si="6"/>
        <v/>
      </c>
      <c r="L28" s="17">
        <v>0</v>
      </c>
    </row>
    <row r="29" spans="1:15" ht="18.75" customHeight="1">
      <c r="J29" s="105"/>
      <c r="K29" s="61" t="str">
        <f t="shared" si="6"/>
        <v/>
      </c>
      <c r="L29" s="17">
        <v>0</v>
      </c>
    </row>
    <row r="30" spans="1:15" ht="18.75" customHeight="1">
      <c r="J30" s="105"/>
      <c r="K30" s="61" t="str">
        <f t="shared" si="6"/>
        <v/>
      </c>
      <c r="L30" s="17">
        <v>0</v>
      </c>
    </row>
    <row r="31" spans="1:15" ht="18.75" customHeight="1">
      <c r="J31" s="105"/>
      <c r="K31" s="61" t="str">
        <f>IF(ISBLANK(I15),"",(IF(K15=B15,E15,B15)))</f>
        <v/>
      </c>
      <c r="L31" s="17">
        <v>0</v>
      </c>
    </row>
    <row r="32" spans="1:15" ht="18.75" customHeight="1">
      <c r="J32" s="105"/>
      <c r="K32" s="61" t="str">
        <f t="shared" si="6"/>
        <v/>
      </c>
      <c r="L32" s="17">
        <v>0</v>
      </c>
    </row>
    <row r="33" spans="1:12" ht="18.75" customHeight="1">
      <c r="J33" s="105"/>
      <c r="K33" s="61" t="str">
        <f t="shared" si="6"/>
        <v/>
      </c>
      <c r="L33" s="17">
        <v>0</v>
      </c>
    </row>
    <row r="34" spans="1:12" ht="18.75" customHeight="1">
      <c r="A34" s="9"/>
      <c r="C34" s="2"/>
      <c r="D34" s="2"/>
      <c r="F34" s="2"/>
      <c r="G34" s="2"/>
      <c r="J34" s="19"/>
    </row>
    <row r="35" spans="1:12" ht="18.75" customHeight="1">
      <c r="A35" s="9"/>
      <c r="C35" s="2"/>
      <c r="D35" s="2"/>
      <c r="F35" s="2"/>
      <c r="G35" s="2"/>
      <c r="J35" s="19"/>
    </row>
    <row r="36" spans="1:12" ht="18.75" customHeight="1">
      <c r="A36" s="9"/>
      <c r="B36" s="2"/>
      <c r="C36" s="2"/>
      <c r="D36" s="2"/>
      <c r="E36" s="2"/>
      <c r="F36" s="2"/>
      <c r="G36" s="2"/>
      <c r="H36" s="2"/>
      <c r="I36" s="3"/>
      <c r="J36" s="19"/>
    </row>
    <row r="37" spans="1:12" ht="18.75" customHeight="1">
      <c r="A37" s="9"/>
      <c r="B37" s="2"/>
      <c r="E37" s="2"/>
      <c r="H37" s="2"/>
      <c r="I37" s="3"/>
      <c r="J37" s="19"/>
    </row>
    <row r="38" spans="1:12" ht="18.75" customHeight="1">
      <c r="A38" s="9"/>
      <c r="J38" s="19"/>
    </row>
    <row r="39" spans="1:12" ht="18.75" customHeight="1">
      <c r="A39" s="9"/>
      <c r="J39" s="19"/>
    </row>
    <row r="40" spans="1:12" ht="18.75" customHeight="1">
      <c r="J40" s="19"/>
    </row>
  </sheetData>
  <sheetProtection selectLockedCells="1"/>
  <mergeCells count="1">
    <mergeCell ref="J22:J33"/>
  </mergeCells>
  <phoneticPr fontId="0" type="noConversion"/>
  <dataValidations count="6">
    <dataValidation type="list" allowBlank="1" showInputMessage="1" showErrorMessage="1" promptTitle="Game Day weather" prompt="Some use this data in their team assessments." sqref="O2:O17">
      <formula1>SkyList</formula1>
    </dataValidation>
    <dataValidation type="list" allowBlank="1" showInputMessage="1" showErrorMessage="1" sqref="B33">
      <formula1>TeamList</formula1>
    </dataValidation>
    <dataValidation type="list" allowBlank="1" showInputMessage="1" showErrorMessage="1" sqref="E2:E17">
      <formula1>TeamList</formula1>
    </dataValidation>
    <dataValidation type="list" allowBlank="1" showInputMessage="1" showErrorMessage="1" sqref="B2:B17">
      <formula1>TeamList</formula1>
    </dataValidation>
    <dataValidation type="list" allowBlank="1" showInputMessage="1" showErrorMessage="1" sqref="N2:N24">
      <formula1>"12:30 PM, 1:00 PM, 4:05 PM, 4:15 PM, 7:00 PM, 8:20 PM, 8:30 PM, 10:15 PM"</formula1>
    </dataValidation>
    <dataValidation type="list" allowBlank="1" showInputMessage="1" showErrorMessage="1" sqref="H2:H17">
      <formula1>"Thu, Sat, Sun, Mon"</formula1>
    </dataValidation>
  </dataValidations>
  <pageMargins left="0.75" right="0.75" top="1" bottom="1" header="0.5" footer="0.5"/>
  <pageSetup scale="59" orientation="landscape" horizontalDpi="300" verticalDpi="200" r:id="rId1"/>
  <headerFooter alignWithMargins="0">
    <oddHeader>&amp;C&amp;"Arial,Bold"&amp;22&amp;EWeek 12  Thursday, Nov. 26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>
    <pageSetUpPr fitToPage="1"/>
  </sheetPr>
  <dimension ref="A1:O33"/>
  <sheetViews>
    <sheetView showGridLines="0" showRowColHeaders="0" workbookViewId="0">
      <selection activeCell="I2" sqref="I2"/>
    </sheetView>
  </sheetViews>
  <sheetFormatPr defaultRowHeight="23.25"/>
  <cols>
    <col min="1" max="1" width="9.140625" style="1" customWidth="1"/>
    <col min="2" max="2" width="17.5703125" style="1" customWidth="1"/>
    <col min="3" max="3" width="7.5703125" style="1" customWidth="1"/>
    <col min="4" max="4" width="8.7109375" style="1" customWidth="1"/>
    <col min="5" max="5" width="15.7109375" style="1" customWidth="1"/>
    <col min="6" max="6" width="7.5703125" style="1" customWidth="1"/>
    <col min="7" max="7" width="8.7109375" style="1" customWidth="1"/>
    <col min="8" max="8" width="7.5703125" style="1" customWidth="1"/>
    <col min="9" max="10" width="8.42578125" style="4" customWidth="1"/>
    <col min="11" max="11" width="22.140625" style="1" customWidth="1"/>
    <col min="12" max="12" width="4.28515625" style="1" customWidth="1"/>
    <col min="13" max="13" width="36" style="1" customWidth="1"/>
    <col min="14" max="14" width="18" style="1" customWidth="1"/>
    <col min="15" max="15" width="30.140625" style="1" customWidth="1"/>
    <col min="16" max="16384" width="9.140625" style="1"/>
  </cols>
  <sheetData>
    <row r="1" spans="1:15" s="9" customFormat="1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0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5" s="6" customFormat="1" ht="18.75" customHeight="1">
      <c r="A2" s="30">
        <v>1</v>
      </c>
      <c r="B2" s="74" t="s">
        <v>20</v>
      </c>
      <c r="C2" s="30" t="str">
        <f t="shared" ref="C2:C17" si="0">VLOOKUP(B2,TeamArray,5,FALSE)</f>
        <v>AFC</v>
      </c>
      <c r="D2" s="30" t="str">
        <f t="shared" ref="D2:D17" si="1">VLOOKUP(B2,TeamArray,6,FALSE)</f>
        <v>South</v>
      </c>
      <c r="E2" s="74" t="s">
        <v>19</v>
      </c>
      <c r="F2" s="30" t="str">
        <f t="shared" ref="F2:F17" si="2">VLOOKUP(E2,TeamArray,5,FALSE)</f>
        <v>NFC</v>
      </c>
      <c r="G2" s="30" t="str">
        <f t="shared" ref="G2:G17" si="3">VLOOKUP(E2,TeamArray,6,FALSE)</f>
        <v>East</v>
      </c>
      <c r="H2" s="74" t="s">
        <v>78</v>
      </c>
      <c r="I2" s="52"/>
      <c r="J2" s="52"/>
      <c r="K2" s="61" t="str">
        <f>IF(ISBLANK(I2),"",(IF(I2&gt;J2,B2,E2)))</f>
        <v/>
      </c>
      <c r="L2" s="17">
        <v>1</v>
      </c>
      <c r="M2" s="48" t="str">
        <f t="shared" ref="M2:M17" si="4">VLOOKUP(E2,TeamArray,7,FALSE)</f>
        <v>Lincoln Financial Field</v>
      </c>
      <c r="N2" s="49">
        <v>0.84722222222222221</v>
      </c>
      <c r="O2" s="31"/>
    </row>
    <row r="3" spans="1:15" s="6" customFormat="1" ht="18.75" customHeight="1">
      <c r="A3" s="31">
        <v>2</v>
      </c>
      <c r="B3" s="75" t="s">
        <v>26</v>
      </c>
      <c r="C3" s="31" t="str">
        <f t="shared" si="0"/>
        <v>AFC</v>
      </c>
      <c r="D3" s="31" t="str">
        <f t="shared" si="1"/>
        <v>South</v>
      </c>
      <c r="E3" s="75" t="s">
        <v>18</v>
      </c>
      <c r="F3" s="31" t="str">
        <f t="shared" si="2"/>
        <v>AFC</v>
      </c>
      <c r="G3" s="31" t="str">
        <f t="shared" si="3"/>
        <v>South</v>
      </c>
      <c r="H3" s="75" t="s">
        <v>79</v>
      </c>
      <c r="I3" s="55"/>
      <c r="J3" s="52"/>
      <c r="K3" s="61" t="str">
        <f t="shared" ref="K3:K17" si="5">IF(ISBLANK(I3),"",(IF(I3&gt;J3,B3,E3)))</f>
        <v/>
      </c>
      <c r="L3" s="17">
        <v>1</v>
      </c>
      <c r="M3" s="48" t="str">
        <f t="shared" si="4"/>
        <v>LP Field</v>
      </c>
      <c r="N3" s="49">
        <v>0.54166666666666663</v>
      </c>
      <c r="O3" s="31"/>
    </row>
    <row r="4" spans="1:15" s="6" customFormat="1" ht="18.75" customHeight="1">
      <c r="A4" s="30">
        <v>3</v>
      </c>
      <c r="B4" s="74" t="s">
        <v>32</v>
      </c>
      <c r="C4" s="30" t="str">
        <f t="shared" si="0"/>
        <v>NFC</v>
      </c>
      <c r="D4" s="30" t="str">
        <f t="shared" si="1"/>
        <v>East</v>
      </c>
      <c r="E4" s="74" t="s">
        <v>30</v>
      </c>
      <c r="F4" s="30" t="str">
        <f t="shared" si="2"/>
        <v>NFC</v>
      </c>
      <c r="G4" s="30" t="str">
        <f t="shared" si="3"/>
        <v>East</v>
      </c>
      <c r="H4" s="74" t="s">
        <v>79</v>
      </c>
      <c r="I4" s="52"/>
      <c r="J4" s="52"/>
      <c r="K4" s="61" t="str">
        <f t="shared" si="5"/>
        <v/>
      </c>
      <c r="L4" s="17">
        <v>1</v>
      </c>
      <c r="M4" s="48" t="str">
        <f t="shared" si="4"/>
        <v>New Meadowlands Stadium</v>
      </c>
      <c r="N4" s="49">
        <v>0.54166666666666663</v>
      </c>
      <c r="O4" s="31"/>
    </row>
    <row r="5" spans="1:15" s="6" customFormat="1" ht="18.75" customHeight="1">
      <c r="A5" s="31">
        <v>4</v>
      </c>
      <c r="B5" s="75" t="s">
        <v>35</v>
      </c>
      <c r="C5" s="31" t="str">
        <f t="shared" si="0"/>
        <v>AFC</v>
      </c>
      <c r="D5" s="31" t="str">
        <f t="shared" si="1"/>
        <v>North</v>
      </c>
      <c r="E5" s="75" t="s">
        <v>5</v>
      </c>
      <c r="F5" s="31" t="str">
        <f t="shared" si="2"/>
        <v>AFC</v>
      </c>
      <c r="G5" s="31" t="str">
        <f t="shared" si="3"/>
        <v>East</v>
      </c>
      <c r="H5" s="75" t="s">
        <v>79</v>
      </c>
      <c r="I5" s="55"/>
      <c r="J5" s="52"/>
      <c r="K5" s="61" t="str">
        <f t="shared" si="5"/>
        <v/>
      </c>
      <c r="L5" s="17">
        <v>1</v>
      </c>
      <c r="M5" s="48" t="str">
        <f t="shared" si="4"/>
        <v>Land Shark Stadium</v>
      </c>
      <c r="N5" s="49">
        <v>0.54166666666666696</v>
      </c>
      <c r="O5" s="31"/>
    </row>
    <row r="6" spans="1:15" s="6" customFormat="1" ht="18.75" customHeight="1">
      <c r="A6" s="30">
        <v>5</v>
      </c>
      <c r="B6" s="74" t="s">
        <v>23</v>
      </c>
      <c r="C6" s="30" t="str">
        <f t="shared" si="0"/>
        <v>NFC</v>
      </c>
      <c r="D6" s="30" t="str">
        <f t="shared" si="1"/>
        <v>North</v>
      </c>
      <c r="E6" s="74" t="s">
        <v>22</v>
      </c>
      <c r="F6" s="30" t="str">
        <f t="shared" si="2"/>
        <v>NFC</v>
      </c>
      <c r="G6" s="30" t="str">
        <f t="shared" si="3"/>
        <v>North</v>
      </c>
      <c r="H6" s="74" t="s">
        <v>79</v>
      </c>
      <c r="I6" s="52"/>
      <c r="J6" s="52"/>
      <c r="K6" s="61" t="str">
        <f t="shared" si="5"/>
        <v/>
      </c>
      <c r="L6" s="17">
        <v>1</v>
      </c>
      <c r="M6" s="48" t="str">
        <f t="shared" si="4"/>
        <v>Ford Field</v>
      </c>
      <c r="N6" s="49">
        <v>0.54166666666666696</v>
      </c>
      <c r="O6" s="31"/>
    </row>
    <row r="7" spans="1:15" s="6" customFormat="1" ht="18.75" customHeight="1">
      <c r="A7" s="31">
        <v>6</v>
      </c>
      <c r="B7" s="75" t="s">
        <v>15</v>
      </c>
      <c r="C7" s="31" t="str">
        <f t="shared" si="0"/>
        <v>AFC</v>
      </c>
      <c r="D7" s="31" t="str">
        <f t="shared" si="1"/>
        <v>West</v>
      </c>
      <c r="E7" s="75" t="s">
        <v>14</v>
      </c>
      <c r="F7" s="31" t="str">
        <f t="shared" si="2"/>
        <v>AFC</v>
      </c>
      <c r="G7" s="31" t="str">
        <f t="shared" si="3"/>
        <v>West</v>
      </c>
      <c r="H7" s="75" t="s">
        <v>79</v>
      </c>
      <c r="I7" s="55"/>
      <c r="J7" s="52"/>
      <c r="K7" s="61" t="str">
        <f t="shared" si="5"/>
        <v/>
      </c>
      <c r="L7" s="17">
        <v>1</v>
      </c>
      <c r="M7" s="48" t="str">
        <f t="shared" si="4"/>
        <v>Arrowhead Stadium</v>
      </c>
      <c r="N7" s="49">
        <v>0.54166666666666696</v>
      </c>
      <c r="O7" s="31"/>
    </row>
    <row r="8" spans="1:15" s="6" customFormat="1" ht="18.75" customHeight="1">
      <c r="A8" s="30">
        <v>7</v>
      </c>
      <c r="B8" s="74" t="s">
        <v>27</v>
      </c>
      <c r="C8" s="30" t="str">
        <f t="shared" si="0"/>
        <v>NFC</v>
      </c>
      <c r="D8" s="30" t="str">
        <f t="shared" si="1"/>
        <v>West</v>
      </c>
      <c r="E8" s="74" t="s">
        <v>24</v>
      </c>
      <c r="F8" s="30" t="str">
        <f t="shared" si="2"/>
        <v>NFC</v>
      </c>
      <c r="G8" s="30" t="str">
        <f t="shared" si="3"/>
        <v>North</v>
      </c>
      <c r="H8" s="74" t="s">
        <v>79</v>
      </c>
      <c r="I8" s="52"/>
      <c r="J8" s="52"/>
      <c r="K8" s="61" t="str">
        <f t="shared" si="5"/>
        <v/>
      </c>
      <c r="L8" s="17">
        <v>1</v>
      </c>
      <c r="M8" s="48" t="str">
        <f t="shared" si="4"/>
        <v>Lambeau Field</v>
      </c>
      <c r="N8" s="49">
        <v>0.54166666666666696</v>
      </c>
      <c r="O8" s="31"/>
    </row>
    <row r="9" spans="1:15" s="6" customFormat="1" ht="18.75" customHeight="1">
      <c r="A9" s="31">
        <v>8</v>
      </c>
      <c r="B9" s="75" t="s">
        <v>11</v>
      </c>
      <c r="C9" s="31" t="str">
        <f t="shared" si="0"/>
        <v>AFC</v>
      </c>
      <c r="D9" s="31" t="str">
        <f t="shared" si="1"/>
        <v>East</v>
      </c>
      <c r="E9" s="75" t="s">
        <v>31</v>
      </c>
      <c r="F9" s="31" t="str">
        <f t="shared" si="2"/>
        <v>NFC</v>
      </c>
      <c r="G9" s="31" t="str">
        <f t="shared" si="3"/>
        <v>North</v>
      </c>
      <c r="H9" s="75" t="s">
        <v>79</v>
      </c>
      <c r="I9" s="55"/>
      <c r="J9" s="52"/>
      <c r="K9" s="61" t="str">
        <f t="shared" si="5"/>
        <v/>
      </c>
      <c r="L9" s="17">
        <v>1</v>
      </c>
      <c r="M9" s="48" t="str">
        <f t="shared" si="4"/>
        <v>Mall of America Field</v>
      </c>
      <c r="N9" s="49">
        <v>0.54166666666666696</v>
      </c>
      <c r="O9" s="31"/>
    </row>
    <row r="10" spans="1:15" s="6" customFormat="1" ht="18.75" customHeight="1">
      <c r="A10" s="30">
        <v>9</v>
      </c>
      <c r="B10" s="74" t="s">
        <v>16</v>
      </c>
      <c r="C10" s="30" t="str">
        <f t="shared" si="0"/>
        <v>NFC</v>
      </c>
      <c r="D10" s="30" t="str">
        <f t="shared" si="1"/>
        <v>South</v>
      </c>
      <c r="E10" s="74" t="s">
        <v>13</v>
      </c>
      <c r="F10" s="30" t="str">
        <f t="shared" si="2"/>
        <v>AFC</v>
      </c>
      <c r="G10" s="30" t="str">
        <f t="shared" si="3"/>
        <v>North</v>
      </c>
      <c r="H10" s="74" t="s">
        <v>79</v>
      </c>
      <c r="I10" s="52"/>
      <c r="J10" s="52"/>
      <c r="K10" s="61" t="str">
        <f t="shared" si="5"/>
        <v/>
      </c>
      <c r="L10" s="17">
        <v>1</v>
      </c>
      <c r="M10" s="48" t="str">
        <f t="shared" si="4"/>
        <v>Paul Brown Stadium</v>
      </c>
      <c r="N10" s="49">
        <v>0.54166666666666696</v>
      </c>
      <c r="O10" s="31"/>
    </row>
    <row r="11" spans="1:15" s="6" customFormat="1" ht="18.75" customHeight="1">
      <c r="A11" s="31">
        <v>10</v>
      </c>
      <c r="B11" s="75" t="s">
        <v>7</v>
      </c>
      <c r="C11" s="31" t="str">
        <f t="shared" si="0"/>
        <v>NFC</v>
      </c>
      <c r="D11" s="31" t="str">
        <f t="shared" si="1"/>
        <v>South</v>
      </c>
      <c r="E11" s="75" t="s">
        <v>10</v>
      </c>
      <c r="F11" s="31" t="str">
        <f t="shared" si="2"/>
        <v>NFC</v>
      </c>
      <c r="G11" s="31" t="str">
        <f t="shared" si="3"/>
        <v>South</v>
      </c>
      <c r="H11" s="75" t="s">
        <v>79</v>
      </c>
      <c r="I11" s="55"/>
      <c r="J11" s="52"/>
      <c r="K11" s="61" t="str">
        <f t="shared" si="5"/>
        <v/>
      </c>
      <c r="L11" s="17">
        <v>1</v>
      </c>
      <c r="M11" s="48" t="str">
        <f t="shared" si="4"/>
        <v>Raymond James Stadium</v>
      </c>
      <c r="N11" s="49">
        <v>0.54166666666666696</v>
      </c>
      <c r="O11" s="31"/>
    </row>
    <row r="12" spans="1:15" s="6" customFormat="1" ht="18.75" customHeight="1">
      <c r="A12" s="30">
        <v>11</v>
      </c>
      <c r="B12" s="74" t="s">
        <v>34</v>
      </c>
      <c r="C12" s="30" t="str">
        <f t="shared" si="0"/>
        <v>AFC</v>
      </c>
      <c r="D12" s="30" t="str">
        <f t="shared" si="1"/>
        <v>West</v>
      </c>
      <c r="E12" s="74" t="s">
        <v>33</v>
      </c>
      <c r="F12" s="30" t="str">
        <f t="shared" si="2"/>
        <v>AFC</v>
      </c>
      <c r="G12" s="30" t="str">
        <f t="shared" si="3"/>
        <v>West</v>
      </c>
      <c r="H12" s="74" t="s">
        <v>79</v>
      </c>
      <c r="I12" s="52"/>
      <c r="J12" s="52"/>
      <c r="K12" s="61" t="str">
        <f t="shared" si="5"/>
        <v/>
      </c>
      <c r="L12" s="17">
        <v>1</v>
      </c>
      <c r="M12" s="48" t="str">
        <f t="shared" si="4"/>
        <v>Qualcomm Stadium</v>
      </c>
      <c r="N12" s="49">
        <v>0.67013888888888884</v>
      </c>
      <c r="O12" s="31"/>
    </row>
    <row r="13" spans="1:15" s="6" customFormat="1" ht="18.75" customHeight="1">
      <c r="A13" s="31">
        <v>12</v>
      </c>
      <c r="B13" s="75" t="s">
        <v>8</v>
      </c>
      <c r="C13" s="31" t="str">
        <f t="shared" si="0"/>
        <v>NFC</v>
      </c>
      <c r="D13" s="31" t="str">
        <f t="shared" si="1"/>
        <v>South</v>
      </c>
      <c r="E13" s="75" t="s">
        <v>21</v>
      </c>
      <c r="F13" s="31" t="str">
        <f t="shared" si="2"/>
        <v>NFC</v>
      </c>
      <c r="G13" s="31" t="str">
        <f t="shared" si="3"/>
        <v>West</v>
      </c>
      <c r="H13" s="75" t="s">
        <v>79</v>
      </c>
      <c r="I13" s="55"/>
      <c r="J13" s="52"/>
      <c r="K13" s="61" t="str">
        <f t="shared" si="5"/>
        <v/>
      </c>
      <c r="L13" s="17">
        <v>1</v>
      </c>
      <c r="M13" s="48" t="str">
        <f t="shared" si="4"/>
        <v>Qwest Field</v>
      </c>
      <c r="N13" s="49">
        <v>0.67708333333333337</v>
      </c>
      <c r="O13" s="31"/>
    </row>
    <row r="14" spans="1:15" s="6" customFormat="1" ht="18.75" customHeight="1">
      <c r="A14" s="30">
        <v>13</v>
      </c>
      <c r="B14" s="74" t="s">
        <v>25</v>
      </c>
      <c r="C14" s="30" t="str">
        <f t="shared" si="0"/>
        <v>NFC</v>
      </c>
      <c r="D14" s="30" t="str">
        <f t="shared" si="1"/>
        <v>East</v>
      </c>
      <c r="E14" s="74" t="s">
        <v>29</v>
      </c>
      <c r="F14" s="30" t="str">
        <f t="shared" si="2"/>
        <v>AFC</v>
      </c>
      <c r="G14" s="30" t="str">
        <f t="shared" si="3"/>
        <v>South</v>
      </c>
      <c r="H14" s="74" t="s">
        <v>79</v>
      </c>
      <c r="I14" s="52"/>
      <c r="J14" s="52"/>
      <c r="K14" s="61" t="str">
        <f t="shared" si="5"/>
        <v/>
      </c>
      <c r="L14" s="17">
        <v>1</v>
      </c>
      <c r="M14" s="48" t="str">
        <f t="shared" si="4"/>
        <v>Lucas Oil Stadium</v>
      </c>
      <c r="N14" s="49">
        <v>0.67708333333333337</v>
      </c>
      <c r="O14" s="31"/>
    </row>
    <row r="15" spans="1:15" s="6" customFormat="1" ht="18.75" customHeight="1">
      <c r="A15" s="31">
        <v>14</v>
      </c>
      <c r="B15" s="75" t="s">
        <v>74</v>
      </c>
      <c r="C15" s="31" t="str">
        <f t="shared" si="0"/>
        <v>NFC</v>
      </c>
      <c r="D15" s="31" t="str">
        <f t="shared" si="1"/>
        <v>West</v>
      </c>
      <c r="E15" s="75" t="s">
        <v>28</v>
      </c>
      <c r="F15" s="31" t="str">
        <f t="shared" si="2"/>
        <v>NFC</v>
      </c>
      <c r="G15" s="31" t="str">
        <f t="shared" si="3"/>
        <v>West</v>
      </c>
      <c r="H15" s="75" t="s">
        <v>79</v>
      </c>
      <c r="I15" s="55"/>
      <c r="J15" s="52"/>
      <c r="K15" s="61" t="str">
        <f t="shared" si="5"/>
        <v/>
      </c>
      <c r="L15" s="17">
        <v>1</v>
      </c>
      <c r="M15" s="48" t="str">
        <f t="shared" si="4"/>
        <v>University of Phoenix Stadium</v>
      </c>
      <c r="N15" s="49">
        <v>0.67708333333333337</v>
      </c>
      <c r="O15" s="31"/>
    </row>
    <row r="16" spans="1:15" s="6" customFormat="1" ht="18.75" customHeight="1">
      <c r="A16" s="30">
        <v>15</v>
      </c>
      <c r="B16" s="74" t="s">
        <v>6</v>
      </c>
      <c r="C16" s="30" t="str">
        <f t="shared" si="0"/>
        <v>AFC</v>
      </c>
      <c r="D16" s="30" t="str">
        <f t="shared" si="1"/>
        <v>North</v>
      </c>
      <c r="E16" s="74" t="s">
        <v>9</v>
      </c>
      <c r="F16" s="30" t="str">
        <f t="shared" si="2"/>
        <v>AFC</v>
      </c>
      <c r="G16" s="30" t="str">
        <f t="shared" si="3"/>
        <v>North</v>
      </c>
      <c r="H16" s="74" t="s">
        <v>79</v>
      </c>
      <c r="I16" s="52"/>
      <c r="J16" s="52"/>
      <c r="K16" s="61" t="str">
        <f t="shared" si="5"/>
        <v/>
      </c>
      <c r="L16" s="17">
        <v>1</v>
      </c>
      <c r="M16" s="48" t="str">
        <f t="shared" si="4"/>
        <v>M &amp; T Bank Stadium</v>
      </c>
      <c r="N16" s="49">
        <v>0.84722222222222221</v>
      </c>
      <c r="O16" s="31"/>
    </row>
    <row r="17" spans="1:15" s="6" customFormat="1" ht="18.75" customHeight="1">
      <c r="A17" s="31">
        <v>16</v>
      </c>
      <c r="B17" s="75" t="s">
        <v>17</v>
      </c>
      <c r="C17" s="31" t="str">
        <f t="shared" si="0"/>
        <v>AFC</v>
      </c>
      <c r="D17" s="31" t="str">
        <f t="shared" si="1"/>
        <v>East</v>
      </c>
      <c r="E17" s="75" t="s">
        <v>12</v>
      </c>
      <c r="F17" s="31" t="str">
        <f t="shared" si="2"/>
        <v>AFC</v>
      </c>
      <c r="G17" s="31" t="str">
        <f t="shared" si="3"/>
        <v>East</v>
      </c>
      <c r="H17" s="75" t="s">
        <v>80</v>
      </c>
      <c r="I17" s="55"/>
      <c r="J17" s="52"/>
      <c r="K17" s="61" t="str">
        <f t="shared" si="5"/>
        <v/>
      </c>
      <c r="L17" s="17">
        <v>1</v>
      </c>
      <c r="M17" s="48" t="str">
        <f t="shared" si="4"/>
        <v>Gillette Stadium</v>
      </c>
      <c r="N17" s="49">
        <v>0.85416666666666663</v>
      </c>
      <c r="O17" s="31"/>
    </row>
    <row r="18" spans="1:15" s="6" customFormat="1" ht="18.75" customHeight="1">
      <c r="A18" s="77"/>
      <c r="B18" s="76"/>
      <c r="C18" s="76"/>
      <c r="D18" s="76"/>
      <c r="E18" s="76"/>
      <c r="F18" s="76"/>
      <c r="G18" s="76"/>
      <c r="H18" s="76"/>
      <c r="I18" s="4"/>
      <c r="J18" s="3"/>
      <c r="K18" s="61" t="str">
        <f>IF(ISBLANK(I2),"",(IF(K2=B2,E2,B2)))</f>
        <v/>
      </c>
      <c r="L18" s="17">
        <v>0</v>
      </c>
      <c r="M18" s="1"/>
      <c r="N18" s="45"/>
      <c r="O18" s="1"/>
    </row>
    <row r="19" spans="1:15" s="6" customFormat="1" ht="18.75" customHeight="1">
      <c r="A19" s="76"/>
      <c r="B19" s="76"/>
      <c r="C19" s="76"/>
      <c r="D19" s="76"/>
      <c r="E19" s="76"/>
      <c r="F19" s="76"/>
      <c r="G19" s="76"/>
      <c r="H19" s="76"/>
      <c r="I19" s="4"/>
      <c r="J19" s="3"/>
      <c r="K19" s="61" t="str">
        <f t="shared" ref="K19:K33" si="6">IF(ISBLANK(I3),"",(IF(K3=B3,E3,B3)))</f>
        <v/>
      </c>
      <c r="L19" s="17">
        <v>0</v>
      </c>
      <c r="M19" s="1"/>
      <c r="N19" s="45"/>
      <c r="O19" s="1"/>
    </row>
    <row r="20" spans="1:15" ht="18.75" customHeight="1">
      <c r="A20" s="77"/>
      <c r="B20" s="76"/>
      <c r="C20" s="76"/>
      <c r="D20" s="76"/>
      <c r="E20" s="76"/>
      <c r="F20" s="76"/>
      <c r="G20" s="76"/>
      <c r="H20" s="76"/>
      <c r="J20" s="3"/>
      <c r="K20" s="61" t="str">
        <f t="shared" si="6"/>
        <v/>
      </c>
      <c r="L20" s="17">
        <v>0</v>
      </c>
      <c r="N20" s="45"/>
    </row>
    <row r="21" spans="1:15" ht="18.75" customHeight="1">
      <c r="A21" s="76"/>
      <c r="B21" s="76"/>
      <c r="C21" s="76"/>
      <c r="D21" s="76"/>
      <c r="E21" s="76"/>
      <c r="F21" s="76"/>
      <c r="G21" s="76"/>
      <c r="H21" s="76"/>
      <c r="J21" s="3"/>
      <c r="K21" s="61" t="str">
        <f t="shared" si="6"/>
        <v/>
      </c>
      <c r="L21" s="17">
        <v>0</v>
      </c>
      <c r="N21" s="45"/>
    </row>
    <row r="22" spans="1:15" ht="18.75" customHeight="1">
      <c r="A22" s="76"/>
      <c r="B22" s="76"/>
      <c r="C22" s="76"/>
      <c r="D22" s="76"/>
      <c r="E22" s="76"/>
      <c r="F22" s="76"/>
      <c r="G22" s="76"/>
      <c r="H22" s="76"/>
      <c r="J22" s="105" t="s">
        <v>92</v>
      </c>
      <c r="K22" s="61" t="str">
        <f t="shared" si="6"/>
        <v/>
      </c>
      <c r="L22" s="17">
        <v>0</v>
      </c>
      <c r="N22" s="45"/>
    </row>
    <row r="23" spans="1:15" ht="18.75" customHeight="1">
      <c r="A23" s="76"/>
      <c r="B23" s="76"/>
      <c r="C23" s="76"/>
      <c r="D23" s="76"/>
      <c r="E23" s="76"/>
      <c r="F23" s="76"/>
      <c r="G23" s="76"/>
      <c r="H23" s="76"/>
      <c r="J23" s="105"/>
      <c r="K23" s="61" t="str">
        <f t="shared" si="6"/>
        <v/>
      </c>
      <c r="L23" s="17">
        <v>0</v>
      </c>
      <c r="N23" s="45"/>
    </row>
    <row r="24" spans="1:15" ht="18.75" customHeight="1">
      <c r="J24" s="105"/>
      <c r="K24" s="61" t="str">
        <f t="shared" si="6"/>
        <v/>
      </c>
      <c r="L24" s="17">
        <v>0</v>
      </c>
      <c r="N24" s="45"/>
    </row>
    <row r="25" spans="1:15" ht="18.75" customHeight="1">
      <c r="A25" s="9"/>
      <c r="J25" s="105"/>
      <c r="K25" s="61" t="str">
        <f t="shared" si="6"/>
        <v/>
      </c>
      <c r="L25" s="17">
        <v>0</v>
      </c>
    </row>
    <row r="26" spans="1:15" ht="18.75" customHeight="1">
      <c r="A26" s="9"/>
      <c r="J26" s="105"/>
      <c r="K26" s="61" t="str">
        <f t="shared" si="6"/>
        <v/>
      </c>
      <c r="L26" s="17">
        <v>0</v>
      </c>
    </row>
    <row r="27" spans="1:15" ht="18.75" customHeight="1">
      <c r="J27" s="105"/>
      <c r="K27" s="61" t="str">
        <f t="shared" si="6"/>
        <v/>
      </c>
      <c r="L27" s="17">
        <v>0</v>
      </c>
    </row>
    <row r="28" spans="1:15" ht="18.75" customHeight="1">
      <c r="J28" s="105"/>
      <c r="K28" s="61" t="str">
        <f t="shared" si="6"/>
        <v/>
      </c>
      <c r="L28" s="17">
        <v>0</v>
      </c>
    </row>
    <row r="29" spans="1:15" ht="18.75" customHeight="1">
      <c r="J29" s="105"/>
      <c r="K29" s="61" t="str">
        <f t="shared" si="6"/>
        <v/>
      </c>
      <c r="L29" s="17">
        <v>0</v>
      </c>
    </row>
    <row r="30" spans="1:15" ht="18.75" customHeight="1">
      <c r="J30" s="105"/>
      <c r="K30" s="61" t="str">
        <f t="shared" si="6"/>
        <v/>
      </c>
      <c r="L30" s="17">
        <v>0</v>
      </c>
    </row>
    <row r="31" spans="1:15" ht="18.75" customHeight="1">
      <c r="J31" s="105"/>
      <c r="K31" s="61" t="str">
        <f t="shared" si="6"/>
        <v/>
      </c>
      <c r="L31" s="17">
        <v>0</v>
      </c>
    </row>
    <row r="32" spans="1:15" ht="18.75" customHeight="1">
      <c r="J32" s="105"/>
      <c r="K32" s="61" t="str">
        <f t="shared" si="6"/>
        <v/>
      </c>
      <c r="L32" s="17">
        <v>0</v>
      </c>
    </row>
    <row r="33" spans="10:12" ht="18.75" customHeight="1">
      <c r="J33" s="105"/>
      <c r="K33" s="61" t="str">
        <f t="shared" si="6"/>
        <v/>
      </c>
      <c r="L33" s="17">
        <v>0</v>
      </c>
    </row>
  </sheetData>
  <sheetProtection selectLockedCells="1"/>
  <mergeCells count="1">
    <mergeCell ref="J22:J33"/>
  </mergeCells>
  <phoneticPr fontId="0" type="noConversion"/>
  <dataValidations count="6">
    <dataValidation type="list" allowBlank="1" showInputMessage="1" showErrorMessage="1" promptTitle="Game Day weather" prompt="Some use this data in their team assessments." sqref="O2:O17">
      <formula1>SkyList</formula1>
    </dataValidation>
    <dataValidation type="list" allowBlank="1" showInputMessage="1" showErrorMessage="1" sqref="B2:B17">
      <formula1>TeamList</formula1>
    </dataValidation>
    <dataValidation type="list" allowBlank="1" showInputMessage="1" showErrorMessage="1" sqref="B33:B34">
      <formula1>TeamList</formula1>
    </dataValidation>
    <dataValidation type="list" allowBlank="1" showInputMessage="1" showErrorMessage="1" sqref="E2:E17">
      <formula1>TeamList</formula1>
    </dataValidation>
    <dataValidation type="list" allowBlank="1" showInputMessage="1" showErrorMessage="1" sqref="N2:N24">
      <formula1>"12:30 PM, 1:00 PM, 4:05 PM, 4:15 PM, 7:00 PM, 8:20 PM, 8:30 PM, 10:15 PM"</formula1>
    </dataValidation>
    <dataValidation type="list" allowBlank="1" showInputMessage="1" showErrorMessage="1" sqref="H2:H17">
      <formula1>"Thu, Sat, Sun, Mon"</formula1>
    </dataValidation>
  </dataValidations>
  <pageMargins left="0.75" right="0.75" top="1" bottom="1" header="0.5" footer="0.5"/>
  <pageSetup scale="58" orientation="landscape" horizontalDpi="300" r:id="rId1"/>
  <headerFooter alignWithMargins="0">
    <oddHeader>&amp;C&amp;"Arial,Bold"&amp;22&amp;EWeek 13  Thursday, Dec. 3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>
    <pageSetUpPr fitToPage="1"/>
  </sheetPr>
  <dimension ref="A1:O33"/>
  <sheetViews>
    <sheetView showGridLines="0" showRowColHeaders="0" workbookViewId="0">
      <selection activeCell="I2" sqref="I2"/>
    </sheetView>
  </sheetViews>
  <sheetFormatPr defaultRowHeight="23.25"/>
  <cols>
    <col min="1" max="1" width="9.140625" style="1" customWidth="1"/>
    <col min="2" max="2" width="17.5703125" style="1" customWidth="1"/>
    <col min="3" max="3" width="7.5703125" style="1" customWidth="1"/>
    <col min="4" max="4" width="8.7109375" style="1" customWidth="1"/>
    <col min="5" max="5" width="15.7109375" style="1" customWidth="1"/>
    <col min="6" max="6" width="7.5703125" style="1" customWidth="1"/>
    <col min="7" max="7" width="8.7109375" style="1" customWidth="1"/>
    <col min="8" max="8" width="7.5703125" style="1" customWidth="1"/>
    <col min="9" max="10" width="8.42578125" style="4" customWidth="1"/>
    <col min="11" max="11" width="22.140625" style="1" customWidth="1"/>
    <col min="12" max="12" width="4.28515625" style="1" customWidth="1"/>
    <col min="13" max="13" width="36.28515625" style="1" customWidth="1"/>
    <col min="14" max="14" width="18" style="1" customWidth="1"/>
    <col min="15" max="15" width="30.140625" style="1" customWidth="1"/>
    <col min="16" max="16384" width="9.140625" style="1"/>
  </cols>
  <sheetData>
    <row r="1" spans="1:15" s="9" customFormat="1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0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5" s="6" customFormat="1" ht="18.75" customHeight="1">
      <c r="A2" s="30">
        <v>1</v>
      </c>
      <c r="B2" s="74" t="s">
        <v>29</v>
      </c>
      <c r="C2" s="30" t="str">
        <f t="shared" ref="C2:C17" si="0">VLOOKUP(B2,TeamArray,5,FALSE)</f>
        <v>AFC</v>
      </c>
      <c r="D2" s="30" t="str">
        <f t="shared" ref="D2:D17" si="1">VLOOKUP(B2,TeamArray,6,FALSE)</f>
        <v>South</v>
      </c>
      <c r="E2" s="74" t="s">
        <v>18</v>
      </c>
      <c r="F2" s="30" t="str">
        <f t="shared" ref="F2:F17" si="2">VLOOKUP(E2,TeamArray,5,FALSE)</f>
        <v>AFC</v>
      </c>
      <c r="G2" s="30" t="str">
        <f t="shared" ref="G2:G17" si="3">VLOOKUP(E2,TeamArray,6,FALSE)</f>
        <v>South</v>
      </c>
      <c r="H2" s="74" t="s">
        <v>78</v>
      </c>
      <c r="I2" s="52"/>
      <c r="J2" s="53"/>
      <c r="K2" s="54" t="str">
        <f>IF(ISBLANK(I2),"",(IF(I2&gt;J2,B2,E2)))</f>
        <v/>
      </c>
      <c r="L2" s="17">
        <v>1</v>
      </c>
      <c r="M2" s="48" t="str">
        <f t="shared" ref="M2:M17" si="4">VLOOKUP(E2,TeamArray,7,FALSE)</f>
        <v>LP Field</v>
      </c>
      <c r="N2" s="49">
        <v>0.84722222222222221</v>
      </c>
      <c r="O2" s="31"/>
    </row>
    <row r="3" spans="1:15" s="6" customFormat="1" ht="18.75" customHeight="1">
      <c r="A3" s="31">
        <v>2</v>
      </c>
      <c r="B3" s="75" t="s">
        <v>12</v>
      </c>
      <c r="C3" s="31" t="str">
        <f t="shared" si="0"/>
        <v>AFC</v>
      </c>
      <c r="D3" s="31" t="str">
        <f t="shared" si="1"/>
        <v>East</v>
      </c>
      <c r="E3" s="75" t="s">
        <v>23</v>
      </c>
      <c r="F3" s="31" t="str">
        <f t="shared" si="2"/>
        <v>NFC</v>
      </c>
      <c r="G3" s="31" t="str">
        <f t="shared" si="3"/>
        <v>North</v>
      </c>
      <c r="H3" s="75" t="s">
        <v>79</v>
      </c>
      <c r="I3" s="52"/>
      <c r="J3" s="53"/>
      <c r="K3" s="54" t="str">
        <f t="shared" ref="K3:K17" si="5">IF(ISBLANK(I3),"",(IF(I3&gt;J3,B3,E3)))</f>
        <v/>
      </c>
      <c r="L3" s="17">
        <v>1</v>
      </c>
      <c r="M3" s="48" t="str">
        <f t="shared" si="4"/>
        <v>Soldier Field</v>
      </c>
      <c r="N3" s="49">
        <v>0.54166666666666663</v>
      </c>
      <c r="O3" s="31"/>
    </row>
    <row r="4" spans="1:15" s="6" customFormat="1" ht="18.75" customHeight="1">
      <c r="A4" s="30">
        <v>3</v>
      </c>
      <c r="B4" s="74" t="s">
        <v>7</v>
      </c>
      <c r="C4" s="30" t="str">
        <f t="shared" si="0"/>
        <v>NFC</v>
      </c>
      <c r="D4" s="30" t="str">
        <f t="shared" si="1"/>
        <v>South</v>
      </c>
      <c r="E4" s="74" t="s">
        <v>8</v>
      </c>
      <c r="F4" s="30" t="str">
        <f t="shared" si="2"/>
        <v>NFC</v>
      </c>
      <c r="G4" s="30" t="str">
        <f t="shared" si="3"/>
        <v>South</v>
      </c>
      <c r="H4" s="74" t="s">
        <v>79</v>
      </c>
      <c r="I4" s="52"/>
      <c r="J4" s="53"/>
      <c r="K4" s="54" t="str">
        <f t="shared" si="5"/>
        <v/>
      </c>
      <c r="L4" s="17">
        <v>1</v>
      </c>
      <c r="M4" s="48" t="str">
        <f t="shared" si="4"/>
        <v>Bank of America Stadium</v>
      </c>
      <c r="N4" s="49">
        <v>0.54166666666666663</v>
      </c>
      <c r="O4" s="31"/>
    </row>
    <row r="5" spans="1:15" s="6" customFormat="1" ht="18.75" customHeight="1">
      <c r="A5" s="31">
        <v>4</v>
      </c>
      <c r="B5" s="75" t="s">
        <v>13</v>
      </c>
      <c r="C5" s="31" t="str">
        <f t="shared" si="0"/>
        <v>AFC</v>
      </c>
      <c r="D5" s="31" t="str">
        <f t="shared" si="1"/>
        <v>North</v>
      </c>
      <c r="E5" s="75" t="s">
        <v>6</v>
      </c>
      <c r="F5" s="31" t="str">
        <f t="shared" si="2"/>
        <v>AFC</v>
      </c>
      <c r="G5" s="31" t="str">
        <f t="shared" si="3"/>
        <v>North</v>
      </c>
      <c r="H5" s="75" t="s">
        <v>79</v>
      </c>
      <c r="I5" s="52"/>
      <c r="J5" s="53"/>
      <c r="K5" s="54" t="str">
        <f t="shared" si="5"/>
        <v/>
      </c>
      <c r="L5" s="17">
        <v>1</v>
      </c>
      <c r="M5" s="48" t="str">
        <f t="shared" si="4"/>
        <v>Heinz Field</v>
      </c>
      <c r="N5" s="49">
        <v>0.54166666666666696</v>
      </c>
      <c r="O5" s="31"/>
    </row>
    <row r="6" spans="1:15" s="6" customFormat="1" ht="18.75" customHeight="1">
      <c r="A6" s="30">
        <v>5</v>
      </c>
      <c r="B6" s="74" t="s">
        <v>30</v>
      </c>
      <c r="C6" s="30" t="str">
        <f t="shared" si="0"/>
        <v>NFC</v>
      </c>
      <c r="D6" s="30" t="str">
        <f t="shared" si="1"/>
        <v>East</v>
      </c>
      <c r="E6" s="74" t="s">
        <v>31</v>
      </c>
      <c r="F6" s="30" t="str">
        <f t="shared" si="2"/>
        <v>NFC</v>
      </c>
      <c r="G6" s="30" t="str">
        <f t="shared" si="3"/>
        <v>North</v>
      </c>
      <c r="H6" s="74" t="s">
        <v>79</v>
      </c>
      <c r="I6" s="52"/>
      <c r="J6" s="53"/>
      <c r="K6" s="54" t="str">
        <f t="shared" si="5"/>
        <v/>
      </c>
      <c r="L6" s="17">
        <v>1</v>
      </c>
      <c r="M6" s="48" t="str">
        <f t="shared" si="4"/>
        <v>Mall of America Field</v>
      </c>
      <c r="N6" s="49">
        <v>0.54166666666666696</v>
      </c>
      <c r="O6" s="31"/>
    </row>
    <row r="7" spans="1:15" s="6" customFormat="1" ht="18.75" customHeight="1">
      <c r="A7" s="31">
        <v>6</v>
      </c>
      <c r="B7" s="75" t="s">
        <v>24</v>
      </c>
      <c r="C7" s="31" t="str">
        <f t="shared" si="0"/>
        <v>NFC</v>
      </c>
      <c r="D7" s="31" t="str">
        <f t="shared" si="1"/>
        <v>North</v>
      </c>
      <c r="E7" s="75" t="s">
        <v>22</v>
      </c>
      <c r="F7" s="31" t="str">
        <f t="shared" si="2"/>
        <v>NFC</v>
      </c>
      <c r="G7" s="31" t="str">
        <f t="shared" si="3"/>
        <v>North</v>
      </c>
      <c r="H7" s="75" t="s">
        <v>79</v>
      </c>
      <c r="I7" s="52"/>
      <c r="J7" s="53"/>
      <c r="K7" s="54" t="str">
        <f t="shared" si="5"/>
        <v/>
      </c>
      <c r="L7" s="17">
        <v>1</v>
      </c>
      <c r="M7" s="48" t="str">
        <f t="shared" si="4"/>
        <v>Ford Field</v>
      </c>
      <c r="N7" s="49">
        <v>0.54166666666666696</v>
      </c>
      <c r="O7" s="31"/>
    </row>
    <row r="8" spans="1:15" s="6" customFormat="1" ht="18.75" customHeight="1">
      <c r="A8" s="30">
        <v>7</v>
      </c>
      <c r="B8" s="74" t="s">
        <v>34</v>
      </c>
      <c r="C8" s="30" t="str">
        <f t="shared" si="0"/>
        <v>AFC</v>
      </c>
      <c r="D8" s="30" t="str">
        <f t="shared" si="1"/>
        <v>West</v>
      </c>
      <c r="E8" s="74" t="s">
        <v>26</v>
      </c>
      <c r="F8" s="30" t="str">
        <f t="shared" si="2"/>
        <v>AFC</v>
      </c>
      <c r="G8" s="30" t="str">
        <f t="shared" si="3"/>
        <v>South</v>
      </c>
      <c r="H8" s="74" t="s">
        <v>79</v>
      </c>
      <c r="I8" s="52"/>
      <c r="J8" s="53"/>
      <c r="K8" s="54" t="str">
        <f t="shared" si="5"/>
        <v/>
      </c>
      <c r="L8" s="17">
        <v>1</v>
      </c>
      <c r="M8" s="48" t="str">
        <f t="shared" si="4"/>
        <v>Jacksonville Municipal Stadium</v>
      </c>
      <c r="N8" s="49">
        <v>0.54166666666666696</v>
      </c>
      <c r="O8" s="31"/>
    </row>
    <row r="9" spans="1:15" s="6" customFormat="1" ht="18.75" customHeight="1">
      <c r="A9" s="31">
        <v>8</v>
      </c>
      <c r="B9" s="75" t="s">
        <v>10</v>
      </c>
      <c r="C9" s="31" t="str">
        <f t="shared" si="0"/>
        <v>NFC</v>
      </c>
      <c r="D9" s="31" t="str">
        <f t="shared" si="1"/>
        <v>South</v>
      </c>
      <c r="E9" s="75" t="s">
        <v>32</v>
      </c>
      <c r="F9" s="31" t="str">
        <f t="shared" si="2"/>
        <v>NFC</v>
      </c>
      <c r="G9" s="31" t="str">
        <f t="shared" si="3"/>
        <v>East</v>
      </c>
      <c r="H9" s="75" t="s">
        <v>79</v>
      </c>
      <c r="I9" s="52"/>
      <c r="J9" s="53"/>
      <c r="K9" s="54" t="str">
        <f t="shared" si="5"/>
        <v/>
      </c>
      <c r="L9" s="17">
        <v>1</v>
      </c>
      <c r="M9" s="48" t="str">
        <f t="shared" si="4"/>
        <v>FedEx Field</v>
      </c>
      <c r="N9" s="49">
        <v>0.54166666666666696</v>
      </c>
      <c r="O9" s="31"/>
    </row>
    <row r="10" spans="1:15" s="6" customFormat="1" ht="18.75" customHeight="1">
      <c r="A10" s="30">
        <v>9</v>
      </c>
      <c r="B10" s="74" t="s">
        <v>35</v>
      </c>
      <c r="C10" s="30" t="str">
        <f t="shared" si="0"/>
        <v>AFC</v>
      </c>
      <c r="D10" s="30" t="str">
        <f t="shared" si="1"/>
        <v>North</v>
      </c>
      <c r="E10" s="74" t="s">
        <v>11</v>
      </c>
      <c r="F10" s="30" t="str">
        <f t="shared" si="2"/>
        <v>AFC</v>
      </c>
      <c r="G10" s="30" t="str">
        <f t="shared" si="3"/>
        <v>East</v>
      </c>
      <c r="H10" s="74" t="s">
        <v>79</v>
      </c>
      <c r="I10" s="52"/>
      <c r="J10" s="53"/>
      <c r="K10" s="54" t="str">
        <f t="shared" si="5"/>
        <v/>
      </c>
      <c r="L10" s="17">
        <v>1</v>
      </c>
      <c r="M10" s="48" t="str">
        <f t="shared" si="4"/>
        <v>Ralph Wilson Stadium</v>
      </c>
      <c r="N10" s="49">
        <v>0.54166666666666663</v>
      </c>
      <c r="O10" s="31"/>
    </row>
    <row r="11" spans="1:15" s="6" customFormat="1" ht="18.75" customHeight="1">
      <c r="A11" s="31">
        <v>10</v>
      </c>
      <c r="B11" s="75" t="s">
        <v>74</v>
      </c>
      <c r="C11" s="31" t="str">
        <f t="shared" si="0"/>
        <v>NFC</v>
      </c>
      <c r="D11" s="31" t="str">
        <f t="shared" si="1"/>
        <v>West</v>
      </c>
      <c r="E11" s="75" t="s">
        <v>16</v>
      </c>
      <c r="F11" s="31" t="str">
        <f t="shared" si="2"/>
        <v>NFC</v>
      </c>
      <c r="G11" s="31" t="str">
        <f t="shared" si="3"/>
        <v>South</v>
      </c>
      <c r="H11" s="75" t="s">
        <v>79</v>
      </c>
      <c r="I11" s="52"/>
      <c r="J11" s="53"/>
      <c r="K11" s="54" t="str">
        <f t="shared" si="5"/>
        <v/>
      </c>
      <c r="L11" s="17">
        <v>1</v>
      </c>
      <c r="M11" s="48" t="str">
        <f t="shared" si="4"/>
        <v>Superdome</v>
      </c>
      <c r="N11" s="49">
        <v>0.67013888888888884</v>
      </c>
      <c r="O11" s="31"/>
    </row>
    <row r="12" spans="1:15" s="6" customFormat="1" ht="18.75" customHeight="1">
      <c r="A12" s="30">
        <v>11</v>
      </c>
      <c r="B12" s="74" t="s">
        <v>21</v>
      </c>
      <c r="C12" s="30" t="str">
        <f t="shared" si="0"/>
        <v>NFC</v>
      </c>
      <c r="D12" s="30" t="str">
        <f t="shared" si="1"/>
        <v>West</v>
      </c>
      <c r="E12" s="74" t="s">
        <v>27</v>
      </c>
      <c r="F12" s="30" t="str">
        <f t="shared" si="2"/>
        <v>NFC</v>
      </c>
      <c r="G12" s="30" t="str">
        <f t="shared" si="3"/>
        <v>West</v>
      </c>
      <c r="H12" s="74" t="s">
        <v>79</v>
      </c>
      <c r="I12" s="52"/>
      <c r="J12" s="53"/>
      <c r="K12" s="54" t="str">
        <f t="shared" si="5"/>
        <v/>
      </c>
      <c r="L12" s="17">
        <v>1</v>
      </c>
      <c r="M12" s="48" t="str">
        <f t="shared" si="4"/>
        <v>Candlestick Park</v>
      </c>
      <c r="N12" s="49">
        <v>0.67013888888888884</v>
      </c>
      <c r="O12" s="31"/>
    </row>
    <row r="13" spans="1:15" s="6" customFormat="1" ht="18.75" customHeight="1">
      <c r="A13" s="31">
        <v>12</v>
      </c>
      <c r="B13" s="75" t="s">
        <v>5</v>
      </c>
      <c r="C13" s="31" t="str">
        <f t="shared" si="0"/>
        <v>AFC</v>
      </c>
      <c r="D13" s="31" t="str">
        <f t="shared" si="1"/>
        <v>East</v>
      </c>
      <c r="E13" s="75" t="s">
        <v>17</v>
      </c>
      <c r="F13" s="31" t="str">
        <f t="shared" si="2"/>
        <v>AFC</v>
      </c>
      <c r="G13" s="31" t="str">
        <f t="shared" si="3"/>
        <v>East</v>
      </c>
      <c r="H13" s="75" t="s">
        <v>79</v>
      </c>
      <c r="I13" s="52"/>
      <c r="J13" s="53"/>
      <c r="K13" s="54" t="str">
        <f t="shared" si="5"/>
        <v/>
      </c>
      <c r="L13" s="17">
        <v>1</v>
      </c>
      <c r="M13" s="48" t="str">
        <f t="shared" si="4"/>
        <v>New Meadowlands Stadium</v>
      </c>
      <c r="N13" s="49">
        <v>0.67708333333333337</v>
      </c>
      <c r="O13" s="31"/>
    </row>
    <row r="14" spans="1:15" s="6" customFormat="1" ht="18.75" customHeight="1">
      <c r="A14" s="30">
        <v>13</v>
      </c>
      <c r="B14" s="74" t="s">
        <v>15</v>
      </c>
      <c r="C14" s="30" t="str">
        <f t="shared" si="0"/>
        <v>AFC</v>
      </c>
      <c r="D14" s="30" t="str">
        <f t="shared" si="1"/>
        <v>West</v>
      </c>
      <c r="E14" s="74" t="s">
        <v>28</v>
      </c>
      <c r="F14" s="30" t="str">
        <f t="shared" si="2"/>
        <v>NFC</v>
      </c>
      <c r="G14" s="30" t="str">
        <f t="shared" si="3"/>
        <v>West</v>
      </c>
      <c r="H14" s="74" t="s">
        <v>79</v>
      </c>
      <c r="I14" s="52"/>
      <c r="J14" s="53"/>
      <c r="K14" s="54" t="str">
        <f t="shared" si="5"/>
        <v/>
      </c>
      <c r="L14" s="17">
        <v>1</v>
      </c>
      <c r="M14" s="48" t="str">
        <f t="shared" si="4"/>
        <v>University of Phoenix Stadium</v>
      </c>
      <c r="N14" s="49">
        <v>0.67708333333333337</v>
      </c>
      <c r="O14" s="31"/>
    </row>
    <row r="15" spans="1:15" s="6" customFormat="1" ht="18.75" customHeight="1">
      <c r="A15" s="31">
        <v>14</v>
      </c>
      <c r="B15" s="75" t="s">
        <v>14</v>
      </c>
      <c r="C15" s="31" t="str">
        <f t="shared" si="0"/>
        <v>AFC</v>
      </c>
      <c r="D15" s="31" t="str">
        <f t="shared" si="1"/>
        <v>West</v>
      </c>
      <c r="E15" s="75" t="s">
        <v>33</v>
      </c>
      <c r="F15" s="31" t="str">
        <f t="shared" si="2"/>
        <v>AFC</v>
      </c>
      <c r="G15" s="31" t="str">
        <f t="shared" si="3"/>
        <v>West</v>
      </c>
      <c r="H15" s="75" t="s">
        <v>79</v>
      </c>
      <c r="I15" s="52"/>
      <c r="J15" s="53"/>
      <c r="K15" s="54" t="str">
        <f t="shared" si="5"/>
        <v/>
      </c>
      <c r="L15" s="17">
        <v>1</v>
      </c>
      <c r="M15" s="48" t="str">
        <f t="shared" si="4"/>
        <v>Qualcomm Stadium</v>
      </c>
      <c r="N15" s="49">
        <v>0.67708333333333337</v>
      </c>
      <c r="O15" s="31"/>
    </row>
    <row r="16" spans="1:15" s="6" customFormat="1" ht="18.75" customHeight="1">
      <c r="A16" s="30">
        <v>15</v>
      </c>
      <c r="B16" s="74" t="s">
        <v>19</v>
      </c>
      <c r="C16" s="30" t="str">
        <f t="shared" si="0"/>
        <v>NFC</v>
      </c>
      <c r="D16" s="30" t="str">
        <f t="shared" si="1"/>
        <v>East</v>
      </c>
      <c r="E16" s="74" t="s">
        <v>25</v>
      </c>
      <c r="F16" s="30" t="str">
        <f t="shared" si="2"/>
        <v>NFC</v>
      </c>
      <c r="G16" s="30" t="str">
        <f t="shared" si="3"/>
        <v>East</v>
      </c>
      <c r="H16" s="74" t="s">
        <v>79</v>
      </c>
      <c r="I16" s="52"/>
      <c r="J16" s="53"/>
      <c r="K16" s="54" t="str">
        <f t="shared" si="5"/>
        <v/>
      </c>
      <c r="L16" s="17">
        <v>1</v>
      </c>
      <c r="M16" s="48" t="str">
        <f t="shared" si="4"/>
        <v>Cowboys Stadium</v>
      </c>
      <c r="N16" s="49">
        <v>0.84722222222222221</v>
      </c>
      <c r="O16" s="31"/>
    </row>
    <row r="17" spans="1:15" s="6" customFormat="1" ht="18.75" customHeight="1">
      <c r="A17" s="31">
        <v>16</v>
      </c>
      <c r="B17" s="75" t="s">
        <v>9</v>
      </c>
      <c r="C17" s="31" t="str">
        <f t="shared" si="0"/>
        <v>AFC</v>
      </c>
      <c r="D17" s="31" t="str">
        <f t="shared" si="1"/>
        <v>North</v>
      </c>
      <c r="E17" s="75" t="s">
        <v>20</v>
      </c>
      <c r="F17" s="31" t="str">
        <f t="shared" si="2"/>
        <v>AFC</v>
      </c>
      <c r="G17" s="31" t="str">
        <f t="shared" si="3"/>
        <v>South</v>
      </c>
      <c r="H17" s="75" t="s">
        <v>80</v>
      </c>
      <c r="I17" s="52"/>
      <c r="J17" s="53"/>
      <c r="K17" s="54" t="str">
        <f t="shared" si="5"/>
        <v/>
      </c>
      <c r="L17" s="17">
        <v>1</v>
      </c>
      <c r="M17" s="48" t="str">
        <f t="shared" si="4"/>
        <v>Reliant Stadium</v>
      </c>
      <c r="N17" s="49">
        <v>0.85416666666666663</v>
      </c>
      <c r="O17" s="31"/>
    </row>
    <row r="18" spans="1:15" s="6" customFormat="1" ht="18.75" customHeight="1">
      <c r="A18" s="77"/>
      <c r="B18" s="76"/>
      <c r="C18" s="76"/>
      <c r="D18" s="76"/>
      <c r="E18" s="76"/>
      <c r="F18" s="76"/>
      <c r="G18" s="76"/>
      <c r="H18" s="76"/>
      <c r="I18" s="4"/>
      <c r="J18" s="3"/>
      <c r="K18" s="54" t="str">
        <f>IF(ISBLANK(I2),"",(IF(K2=B2,E2,B2)))</f>
        <v/>
      </c>
      <c r="L18" s="17">
        <v>0</v>
      </c>
      <c r="M18" s="1"/>
      <c r="N18" s="45"/>
      <c r="O18" s="1"/>
    </row>
    <row r="19" spans="1:15" s="6" customFormat="1" ht="18.75" customHeight="1">
      <c r="A19" s="76"/>
      <c r="B19" s="76"/>
      <c r="C19" s="76"/>
      <c r="D19" s="76"/>
      <c r="E19" s="76"/>
      <c r="F19" s="76"/>
      <c r="G19" s="76"/>
      <c r="H19" s="76"/>
      <c r="I19" s="4"/>
      <c r="J19" s="3"/>
      <c r="K19" s="54" t="str">
        <f t="shared" ref="K19:K33" si="6">IF(ISBLANK(I3),"",(IF(K3=B3,E3,B3)))</f>
        <v/>
      </c>
      <c r="L19" s="17">
        <v>0</v>
      </c>
      <c r="M19" s="1"/>
      <c r="N19" s="45"/>
      <c r="O19" s="1"/>
    </row>
    <row r="20" spans="1:15" ht="18.75" customHeight="1">
      <c r="A20" s="77"/>
      <c r="B20" s="76"/>
      <c r="C20" s="76"/>
      <c r="D20" s="76"/>
      <c r="E20" s="76"/>
      <c r="F20" s="76"/>
      <c r="G20" s="76"/>
      <c r="H20" s="76"/>
      <c r="J20" s="3"/>
      <c r="K20" s="54" t="str">
        <f t="shared" si="6"/>
        <v/>
      </c>
      <c r="L20" s="17">
        <v>0</v>
      </c>
      <c r="N20" s="45"/>
    </row>
    <row r="21" spans="1:15" ht="18.75" customHeight="1">
      <c r="A21" s="76"/>
      <c r="B21" s="76"/>
      <c r="C21" s="76"/>
      <c r="D21" s="76"/>
      <c r="E21" s="76"/>
      <c r="F21" s="76"/>
      <c r="G21" s="76"/>
      <c r="H21" s="76"/>
      <c r="J21" s="3"/>
      <c r="K21" s="54" t="str">
        <f t="shared" si="6"/>
        <v/>
      </c>
      <c r="L21" s="17">
        <v>0</v>
      </c>
      <c r="N21" s="45"/>
    </row>
    <row r="22" spans="1:15" ht="18.75" customHeight="1">
      <c r="A22" s="76"/>
      <c r="B22" s="76"/>
      <c r="C22" s="76"/>
      <c r="D22" s="76"/>
      <c r="E22" s="76"/>
      <c r="F22" s="76"/>
      <c r="G22" s="76"/>
      <c r="H22" s="76"/>
      <c r="J22" s="105" t="s">
        <v>92</v>
      </c>
      <c r="K22" s="54" t="str">
        <f t="shared" si="6"/>
        <v/>
      </c>
      <c r="L22" s="17">
        <v>0</v>
      </c>
      <c r="N22" s="45"/>
    </row>
    <row r="23" spans="1:15" ht="18.75" customHeight="1">
      <c r="A23" s="76"/>
      <c r="B23" s="76"/>
      <c r="C23" s="76"/>
      <c r="D23" s="76"/>
      <c r="E23" s="76"/>
      <c r="F23" s="76"/>
      <c r="G23" s="76"/>
      <c r="H23" s="76"/>
      <c r="J23" s="105"/>
      <c r="K23" s="54" t="str">
        <f t="shared" si="6"/>
        <v/>
      </c>
      <c r="L23" s="17">
        <v>0</v>
      </c>
      <c r="N23" s="45"/>
    </row>
    <row r="24" spans="1:15" ht="18.75" customHeight="1">
      <c r="J24" s="105"/>
      <c r="K24" s="54" t="str">
        <f t="shared" si="6"/>
        <v/>
      </c>
      <c r="L24" s="17">
        <v>0</v>
      </c>
      <c r="N24" s="45"/>
    </row>
    <row r="25" spans="1:15" ht="18.75" customHeight="1">
      <c r="A25" s="9"/>
      <c r="J25" s="105"/>
      <c r="K25" s="54" t="str">
        <f t="shared" si="6"/>
        <v/>
      </c>
      <c r="L25" s="17">
        <v>0</v>
      </c>
    </row>
    <row r="26" spans="1:15" ht="18.75" customHeight="1">
      <c r="A26" s="9"/>
      <c r="J26" s="105"/>
      <c r="K26" s="54" t="str">
        <f t="shared" si="6"/>
        <v/>
      </c>
      <c r="L26" s="17">
        <v>0</v>
      </c>
    </row>
    <row r="27" spans="1:15" ht="18.75" customHeight="1">
      <c r="J27" s="105"/>
      <c r="K27" s="54" t="str">
        <f t="shared" si="6"/>
        <v/>
      </c>
      <c r="L27" s="17">
        <v>0</v>
      </c>
    </row>
    <row r="28" spans="1:15" ht="18.75" customHeight="1">
      <c r="J28" s="105"/>
      <c r="K28" s="54" t="str">
        <f t="shared" si="6"/>
        <v/>
      </c>
      <c r="L28" s="17">
        <v>0</v>
      </c>
    </row>
    <row r="29" spans="1:15" ht="18.75" customHeight="1">
      <c r="J29" s="105"/>
      <c r="K29" s="54" t="str">
        <f t="shared" si="6"/>
        <v/>
      </c>
      <c r="L29" s="17">
        <v>0</v>
      </c>
    </row>
    <row r="30" spans="1:15" ht="18.75" customHeight="1">
      <c r="J30" s="105"/>
      <c r="K30" s="54" t="str">
        <f t="shared" si="6"/>
        <v/>
      </c>
      <c r="L30" s="17">
        <v>0</v>
      </c>
    </row>
    <row r="31" spans="1:15" ht="18.75" customHeight="1">
      <c r="J31" s="105"/>
      <c r="K31" s="54" t="str">
        <f t="shared" si="6"/>
        <v/>
      </c>
      <c r="L31" s="17">
        <v>0</v>
      </c>
    </row>
    <row r="32" spans="1:15" ht="18.75" customHeight="1">
      <c r="J32" s="105"/>
      <c r="K32" s="54" t="str">
        <f t="shared" si="6"/>
        <v/>
      </c>
      <c r="L32" s="17">
        <v>0</v>
      </c>
    </row>
    <row r="33" spans="10:12" ht="18.75" customHeight="1">
      <c r="J33" s="105"/>
      <c r="K33" s="54" t="str">
        <f t="shared" si="6"/>
        <v/>
      </c>
      <c r="L33" s="17">
        <v>0</v>
      </c>
    </row>
  </sheetData>
  <sheetProtection selectLockedCells="1"/>
  <mergeCells count="1">
    <mergeCell ref="J22:J33"/>
  </mergeCells>
  <phoneticPr fontId="0" type="noConversion"/>
  <dataValidations count="6">
    <dataValidation type="list" allowBlank="1" showInputMessage="1" showErrorMessage="1" promptTitle="Game Day weather" prompt="Some use this data in their team assessments." sqref="O2:O17">
      <formula1>SkyList</formula1>
    </dataValidation>
    <dataValidation type="list" allowBlank="1" showInputMessage="1" showErrorMessage="1" sqref="B2:B17">
      <formula1>TeamList</formula1>
    </dataValidation>
    <dataValidation type="list" allowBlank="1" showInputMessage="1" showErrorMessage="1" sqref="B33:B34">
      <formula1>TeamList</formula1>
    </dataValidation>
    <dataValidation type="list" allowBlank="1" showInputMessage="1" showErrorMessage="1" sqref="E2:E17">
      <formula1>TeamList</formula1>
    </dataValidation>
    <dataValidation type="list" allowBlank="1" showInputMessage="1" showErrorMessage="1" sqref="N2:N24">
      <formula1>"12:30 PM, 1:00 PM, 4:05 PM, 4:15 PM, 7:00 PM, 8:20 PM, 8:30 PM, 10:15 PM"</formula1>
    </dataValidation>
    <dataValidation type="list" allowBlank="1" showInputMessage="1" showErrorMessage="1" sqref="H2:H17">
      <formula1>"Thu, Sat, Sun, Mon"</formula1>
    </dataValidation>
  </dataValidations>
  <pageMargins left="0.75" right="0.75" top="1" bottom="1" header="0.5" footer="0.5"/>
  <pageSetup scale="58" orientation="landscape" horizontalDpi="300" r:id="rId1"/>
  <headerFooter alignWithMargins="0">
    <oddHeader>&amp;C&amp;"Arial,Bold"&amp;22&amp;EWeek 14  Thursday, Dec. 10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>
    <pageSetUpPr fitToPage="1"/>
  </sheetPr>
  <dimension ref="A1:O33"/>
  <sheetViews>
    <sheetView showGridLines="0" showRowColHeaders="0" workbookViewId="0">
      <selection activeCell="I2" sqref="I2"/>
    </sheetView>
  </sheetViews>
  <sheetFormatPr defaultRowHeight="23.25"/>
  <cols>
    <col min="1" max="1" width="9.140625" style="1" customWidth="1"/>
    <col min="2" max="2" width="17.5703125" style="1" customWidth="1"/>
    <col min="3" max="3" width="7.5703125" style="1" customWidth="1"/>
    <col min="4" max="4" width="8.7109375" style="1" customWidth="1"/>
    <col min="5" max="5" width="15.7109375" style="1" customWidth="1"/>
    <col min="6" max="6" width="7.5703125" style="1" customWidth="1"/>
    <col min="7" max="7" width="8.7109375" style="1" customWidth="1"/>
    <col min="8" max="8" width="7.5703125" style="1" customWidth="1"/>
    <col min="9" max="10" width="8.42578125" style="4" customWidth="1"/>
    <col min="11" max="11" width="22.140625" style="1" customWidth="1"/>
    <col min="12" max="12" width="4.28515625" style="1" customWidth="1"/>
    <col min="13" max="13" width="35" style="1" customWidth="1"/>
    <col min="14" max="14" width="18" style="1" customWidth="1"/>
    <col min="15" max="15" width="30.140625" style="1" customWidth="1"/>
    <col min="16" max="16384" width="9.140625" style="1"/>
  </cols>
  <sheetData>
    <row r="1" spans="1:15" s="9" customFormat="1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0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5" s="6" customFormat="1" ht="18.75" customHeight="1">
      <c r="A2" s="30">
        <v>1</v>
      </c>
      <c r="B2" s="74" t="s">
        <v>27</v>
      </c>
      <c r="C2" s="30" t="str">
        <f t="shared" ref="C2:C17" si="0">VLOOKUP(B2,TeamArray,5,FALSE)</f>
        <v>NFC</v>
      </c>
      <c r="D2" s="30" t="str">
        <f t="shared" ref="D2:D17" si="1">VLOOKUP(B2,TeamArray,6,FALSE)</f>
        <v>West</v>
      </c>
      <c r="E2" s="74" t="s">
        <v>33</v>
      </c>
      <c r="F2" s="30" t="str">
        <f t="shared" ref="F2:F17" si="2">VLOOKUP(E2,TeamArray,5,FALSE)</f>
        <v>AFC</v>
      </c>
      <c r="G2" s="30" t="str">
        <f t="shared" ref="G2:G17" si="3">VLOOKUP(E2,TeamArray,6,FALSE)</f>
        <v>West</v>
      </c>
      <c r="H2" s="74" t="s">
        <v>78</v>
      </c>
      <c r="I2" s="52"/>
      <c r="J2" s="52"/>
      <c r="K2" s="61" t="str">
        <f>IF(ISBLANK(I2),"",(IF(I2&gt;J2,B2,E2)))</f>
        <v/>
      </c>
      <c r="L2" s="17">
        <v>1</v>
      </c>
      <c r="M2" s="48" t="str">
        <f t="shared" ref="M2:M17" si="4">VLOOKUP(E2,TeamArray,7,FALSE)</f>
        <v>Qualcomm Stadium</v>
      </c>
      <c r="N2" s="49">
        <v>0.84722222222222221</v>
      </c>
      <c r="O2" s="31"/>
    </row>
    <row r="3" spans="1:15" s="6" customFormat="1" ht="18.75" customHeight="1">
      <c r="A3" s="31">
        <v>2</v>
      </c>
      <c r="B3" s="75" t="s">
        <v>11</v>
      </c>
      <c r="C3" s="31" t="str">
        <f t="shared" si="0"/>
        <v>AFC</v>
      </c>
      <c r="D3" s="31" t="str">
        <f t="shared" si="1"/>
        <v>East</v>
      </c>
      <c r="E3" s="75" t="s">
        <v>5</v>
      </c>
      <c r="F3" s="31" t="str">
        <f t="shared" si="2"/>
        <v>AFC</v>
      </c>
      <c r="G3" s="31" t="str">
        <f t="shared" si="3"/>
        <v>East</v>
      </c>
      <c r="H3" s="75" t="s">
        <v>79</v>
      </c>
      <c r="I3" s="52"/>
      <c r="J3" s="52"/>
      <c r="K3" s="61" t="str">
        <f t="shared" ref="K3:K17" si="5">IF(ISBLANK(I3),"",(IF(I3&gt;J3,B3,E3)))</f>
        <v/>
      </c>
      <c r="L3" s="17">
        <v>1</v>
      </c>
      <c r="M3" s="48" t="str">
        <f t="shared" si="4"/>
        <v>Land Shark Stadium</v>
      </c>
      <c r="N3" s="49">
        <v>0.54166666666666663</v>
      </c>
      <c r="O3" s="31"/>
    </row>
    <row r="4" spans="1:15" s="6" customFormat="1" ht="18.75" customHeight="1">
      <c r="A4" s="30">
        <v>3</v>
      </c>
      <c r="B4" s="74" t="s">
        <v>35</v>
      </c>
      <c r="C4" s="30" t="str">
        <f t="shared" si="0"/>
        <v>AFC</v>
      </c>
      <c r="D4" s="30" t="str">
        <f t="shared" si="1"/>
        <v>North</v>
      </c>
      <c r="E4" s="74" t="s">
        <v>13</v>
      </c>
      <c r="F4" s="30" t="str">
        <f t="shared" si="2"/>
        <v>AFC</v>
      </c>
      <c r="G4" s="30" t="str">
        <f t="shared" si="3"/>
        <v>North</v>
      </c>
      <c r="H4" s="74" t="s">
        <v>79</v>
      </c>
      <c r="I4" s="52"/>
      <c r="J4" s="52"/>
      <c r="K4" s="61" t="str">
        <f t="shared" si="5"/>
        <v/>
      </c>
      <c r="L4" s="17">
        <v>1</v>
      </c>
      <c r="M4" s="48" t="str">
        <f t="shared" si="4"/>
        <v>Paul Brown Stadium</v>
      </c>
      <c r="N4" s="49">
        <v>0.54166666666666663</v>
      </c>
      <c r="O4" s="31"/>
    </row>
    <row r="5" spans="1:15" s="6" customFormat="1" ht="18.75" customHeight="1">
      <c r="A5" s="31">
        <v>4</v>
      </c>
      <c r="B5" s="75" t="s">
        <v>22</v>
      </c>
      <c r="C5" s="31" t="str">
        <f t="shared" si="0"/>
        <v>NFC</v>
      </c>
      <c r="D5" s="31" t="str">
        <f t="shared" si="1"/>
        <v>North</v>
      </c>
      <c r="E5" s="75" t="s">
        <v>10</v>
      </c>
      <c r="F5" s="31" t="str">
        <f t="shared" si="2"/>
        <v>NFC</v>
      </c>
      <c r="G5" s="31" t="str">
        <f t="shared" si="3"/>
        <v>South</v>
      </c>
      <c r="H5" s="75" t="s">
        <v>79</v>
      </c>
      <c r="I5" s="52"/>
      <c r="J5" s="52"/>
      <c r="K5" s="61" t="str">
        <f t="shared" si="5"/>
        <v/>
      </c>
      <c r="L5" s="17">
        <v>1</v>
      </c>
      <c r="M5" s="48" t="str">
        <f t="shared" si="4"/>
        <v>Raymond James Stadium</v>
      </c>
      <c r="N5" s="49">
        <v>0.54166666666666696</v>
      </c>
      <c r="O5" s="31"/>
    </row>
    <row r="6" spans="1:15" s="6" customFormat="1" ht="18.75" customHeight="1">
      <c r="A6" s="30">
        <v>5</v>
      </c>
      <c r="B6" s="74" t="s">
        <v>26</v>
      </c>
      <c r="C6" s="30" t="str">
        <f t="shared" si="0"/>
        <v>AFC</v>
      </c>
      <c r="D6" s="30" t="str">
        <f t="shared" si="1"/>
        <v>South</v>
      </c>
      <c r="E6" s="74" t="s">
        <v>29</v>
      </c>
      <c r="F6" s="30" t="str">
        <f t="shared" si="2"/>
        <v>AFC</v>
      </c>
      <c r="G6" s="30" t="str">
        <f t="shared" si="3"/>
        <v>South</v>
      </c>
      <c r="H6" s="74" t="s">
        <v>79</v>
      </c>
      <c r="I6" s="52"/>
      <c r="J6" s="52"/>
      <c r="K6" s="61" t="str">
        <f t="shared" si="5"/>
        <v/>
      </c>
      <c r="L6" s="17">
        <v>1</v>
      </c>
      <c r="M6" s="48" t="str">
        <f t="shared" si="4"/>
        <v>Lucas Oil Stadium</v>
      </c>
      <c r="N6" s="49">
        <v>0.54166666666666696</v>
      </c>
      <c r="O6" s="31"/>
    </row>
    <row r="7" spans="1:15" s="6" customFormat="1" ht="18.75" customHeight="1">
      <c r="A7" s="31">
        <v>6</v>
      </c>
      <c r="B7" s="75" t="s">
        <v>28</v>
      </c>
      <c r="C7" s="31" t="str">
        <f t="shared" si="0"/>
        <v>NFC</v>
      </c>
      <c r="D7" s="31" t="str">
        <f t="shared" si="1"/>
        <v>West</v>
      </c>
      <c r="E7" s="75" t="s">
        <v>8</v>
      </c>
      <c r="F7" s="31" t="str">
        <f t="shared" si="2"/>
        <v>NFC</v>
      </c>
      <c r="G7" s="31" t="str">
        <f t="shared" si="3"/>
        <v>South</v>
      </c>
      <c r="H7" s="75" t="s">
        <v>79</v>
      </c>
      <c r="I7" s="52"/>
      <c r="J7" s="52"/>
      <c r="K7" s="61" t="str">
        <f t="shared" si="5"/>
        <v/>
      </c>
      <c r="L7" s="17">
        <v>1</v>
      </c>
      <c r="M7" s="48" t="str">
        <f t="shared" si="4"/>
        <v>Bank of America Stadium</v>
      </c>
      <c r="N7" s="49">
        <v>0.54166666666666696</v>
      </c>
      <c r="O7" s="31"/>
    </row>
    <row r="8" spans="1:15" s="6" customFormat="1" ht="18.75" customHeight="1">
      <c r="A8" s="30">
        <v>7</v>
      </c>
      <c r="B8" s="74" t="s">
        <v>16</v>
      </c>
      <c r="C8" s="30" t="str">
        <f t="shared" si="0"/>
        <v>NFC</v>
      </c>
      <c r="D8" s="30" t="str">
        <f t="shared" si="1"/>
        <v>South</v>
      </c>
      <c r="E8" s="74" t="s">
        <v>9</v>
      </c>
      <c r="F8" s="30" t="str">
        <f t="shared" si="2"/>
        <v>AFC</v>
      </c>
      <c r="G8" s="30" t="str">
        <f t="shared" si="3"/>
        <v>North</v>
      </c>
      <c r="H8" s="74" t="s">
        <v>79</v>
      </c>
      <c r="I8" s="52"/>
      <c r="J8" s="52"/>
      <c r="K8" s="61" t="str">
        <f t="shared" si="5"/>
        <v/>
      </c>
      <c r="L8" s="17">
        <v>1</v>
      </c>
      <c r="M8" s="48" t="str">
        <f t="shared" si="4"/>
        <v>M &amp; T Bank Stadium</v>
      </c>
      <c r="N8" s="49">
        <v>0.54166666666666696</v>
      </c>
      <c r="O8" s="31"/>
    </row>
    <row r="9" spans="1:15" s="6" customFormat="1" ht="18.75" customHeight="1">
      <c r="A9" s="31">
        <v>8</v>
      </c>
      <c r="B9" s="75" t="s">
        <v>19</v>
      </c>
      <c r="C9" s="31" t="str">
        <f t="shared" si="0"/>
        <v>NFC</v>
      </c>
      <c r="D9" s="31" t="str">
        <f t="shared" si="1"/>
        <v>East</v>
      </c>
      <c r="E9" s="75" t="s">
        <v>30</v>
      </c>
      <c r="F9" s="31" t="str">
        <f t="shared" si="2"/>
        <v>NFC</v>
      </c>
      <c r="G9" s="31" t="str">
        <f t="shared" si="3"/>
        <v>East</v>
      </c>
      <c r="H9" s="75" t="s">
        <v>79</v>
      </c>
      <c r="I9" s="52"/>
      <c r="J9" s="52"/>
      <c r="K9" s="61" t="str">
        <f t="shared" si="5"/>
        <v/>
      </c>
      <c r="L9" s="17">
        <v>1</v>
      </c>
      <c r="M9" s="48" t="str">
        <f t="shared" si="4"/>
        <v>New Meadowlands Stadium</v>
      </c>
      <c r="N9" s="49">
        <v>0.54166666666666696</v>
      </c>
      <c r="O9" s="31"/>
    </row>
    <row r="10" spans="1:15" s="6" customFormat="1" ht="18.75" customHeight="1">
      <c r="A10" s="30">
        <v>9</v>
      </c>
      <c r="B10" s="74" t="s">
        <v>14</v>
      </c>
      <c r="C10" s="30" t="str">
        <f t="shared" si="0"/>
        <v>AFC</v>
      </c>
      <c r="D10" s="30" t="str">
        <f t="shared" si="1"/>
        <v>West</v>
      </c>
      <c r="E10" s="74" t="s">
        <v>74</v>
      </c>
      <c r="F10" s="30" t="str">
        <f t="shared" si="2"/>
        <v>NFC</v>
      </c>
      <c r="G10" s="30" t="str">
        <f t="shared" si="3"/>
        <v>West</v>
      </c>
      <c r="H10" s="74" t="s">
        <v>79</v>
      </c>
      <c r="I10" s="52"/>
      <c r="J10" s="52"/>
      <c r="K10" s="61" t="str">
        <f t="shared" si="5"/>
        <v/>
      </c>
      <c r="L10" s="17">
        <v>1</v>
      </c>
      <c r="M10" s="48" t="str">
        <f t="shared" si="4"/>
        <v>Edward Jones Dome</v>
      </c>
      <c r="N10" s="49">
        <v>0.54166666666666696</v>
      </c>
      <c r="O10" s="31"/>
    </row>
    <row r="11" spans="1:15" s="6" customFormat="1" ht="18.75" customHeight="1">
      <c r="A11" s="31">
        <v>10</v>
      </c>
      <c r="B11" s="75" t="s">
        <v>32</v>
      </c>
      <c r="C11" s="31" t="str">
        <f t="shared" si="0"/>
        <v>NFC</v>
      </c>
      <c r="D11" s="31" t="str">
        <f t="shared" si="1"/>
        <v>East</v>
      </c>
      <c r="E11" s="75" t="s">
        <v>25</v>
      </c>
      <c r="F11" s="31" t="str">
        <f t="shared" si="2"/>
        <v>NFC</v>
      </c>
      <c r="G11" s="31" t="str">
        <f t="shared" si="3"/>
        <v>East</v>
      </c>
      <c r="H11" s="75" t="s">
        <v>79</v>
      </c>
      <c r="I11" s="52"/>
      <c r="J11" s="52"/>
      <c r="K11" s="61" t="str">
        <f t="shared" si="5"/>
        <v/>
      </c>
      <c r="L11" s="17">
        <v>1</v>
      </c>
      <c r="M11" s="48" t="str">
        <f t="shared" si="4"/>
        <v>Cowboys Stadium</v>
      </c>
      <c r="N11" s="49">
        <v>0.54166666666666696</v>
      </c>
      <c r="O11" s="31"/>
    </row>
    <row r="12" spans="1:15" s="6" customFormat="1" ht="18.75" customHeight="1">
      <c r="A12" s="30">
        <v>11</v>
      </c>
      <c r="B12" s="74" t="s">
        <v>20</v>
      </c>
      <c r="C12" s="30" t="str">
        <f t="shared" si="0"/>
        <v>AFC</v>
      </c>
      <c r="D12" s="30" t="str">
        <f t="shared" si="1"/>
        <v>South</v>
      </c>
      <c r="E12" s="74" t="s">
        <v>18</v>
      </c>
      <c r="F12" s="30" t="str">
        <f t="shared" si="2"/>
        <v>AFC</v>
      </c>
      <c r="G12" s="30" t="str">
        <f t="shared" si="3"/>
        <v>South</v>
      </c>
      <c r="H12" s="74" t="s">
        <v>79</v>
      </c>
      <c r="I12" s="52"/>
      <c r="J12" s="52"/>
      <c r="K12" s="61" t="str">
        <f t="shared" si="5"/>
        <v/>
      </c>
      <c r="L12" s="17">
        <v>1</v>
      </c>
      <c r="M12" s="48" t="str">
        <f t="shared" si="4"/>
        <v>LP Field</v>
      </c>
      <c r="N12" s="49">
        <v>0.54166666666666696</v>
      </c>
      <c r="O12" s="31"/>
    </row>
    <row r="13" spans="1:15" s="6" customFormat="1" ht="18.75" customHeight="1">
      <c r="A13" s="31">
        <v>12</v>
      </c>
      <c r="B13" s="75" t="s">
        <v>7</v>
      </c>
      <c r="C13" s="31" t="str">
        <f t="shared" si="0"/>
        <v>NFC</v>
      </c>
      <c r="D13" s="31" t="str">
        <f t="shared" si="1"/>
        <v>South</v>
      </c>
      <c r="E13" s="75" t="s">
        <v>21</v>
      </c>
      <c r="F13" s="31" t="str">
        <f t="shared" si="2"/>
        <v>NFC</v>
      </c>
      <c r="G13" s="31" t="str">
        <f t="shared" si="3"/>
        <v>West</v>
      </c>
      <c r="H13" s="75" t="s">
        <v>79</v>
      </c>
      <c r="I13" s="52"/>
      <c r="J13" s="52"/>
      <c r="K13" s="61" t="str">
        <f t="shared" si="5"/>
        <v/>
      </c>
      <c r="L13" s="17">
        <v>1</v>
      </c>
      <c r="M13" s="48" t="str">
        <f t="shared" si="4"/>
        <v>Qwest Field</v>
      </c>
      <c r="N13" s="49">
        <v>0.67013888888888884</v>
      </c>
      <c r="O13" s="31"/>
    </row>
    <row r="14" spans="1:15" s="6" customFormat="1" ht="18.75" customHeight="1">
      <c r="A14" s="30">
        <v>13</v>
      </c>
      <c r="B14" s="74" t="s">
        <v>17</v>
      </c>
      <c r="C14" s="30" t="str">
        <f t="shared" si="0"/>
        <v>AFC</v>
      </c>
      <c r="D14" s="30" t="str">
        <f t="shared" si="1"/>
        <v>East</v>
      </c>
      <c r="E14" s="74" t="s">
        <v>6</v>
      </c>
      <c r="F14" s="30" t="str">
        <f t="shared" si="2"/>
        <v>AFC</v>
      </c>
      <c r="G14" s="30" t="str">
        <f t="shared" si="3"/>
        <v>North</v>
      </c>
      <c r="H14" s="74" t="s">
        <v>79</v>
      </c>
      <c r="I14" s="52"/>
      <c r="J14" s="52"/>
      <c r="K14" s="61" t="str">
        <f t="shared" si="5"/>
        <v/>
      </c>
      <c r="L14" s="17">
        <v>1</v>
      </c>
      <c r="M14" s="48" t="str">
        <f t="shared" si="4"/>
        <v>Heinz Field</v>
      </c>
      <c r="N14" s="49">
        <v>0.67708333333333337</v>
      </c>
      <c r="O14" s="31"/>
    </row>
    <row r="15" spans="1:15" s="6" customFormat="1" ht="18.75" customHeight="1">
      <c r="A15" s="31">
        <v>14</v>
      </c>
      <c r="B15" s="75" t="s">
        <v>15</v>
      </c>
      <c r="C15" s="31" t="str">
        <f t="shared" si="0"/>
        <v>AFC</v>
      </c>
      <c r="D15" s="31" t="str">
        <f t="shared" si="1"/>
        <v>West</v>
      </c>
      <c r="E15" s="75" t="s">
        <v>34</v>
      </c>
      <c r="F15" s="31" t="str">
        <f t="shared" si="2"/>
        <v>AFC</v>
      </c>
      <c r="G15" s="31" t="str">
        <f t="shared" si="3"/>
        <v>West</v>
      </c>
      <c r="H15" s="75" t="s">
        <v>79</v>
      </c>
      <c r="I15" s="52"/>
      <c r="J15" s="52"/>
      <c r="K15" s="61" t="str">
        <f t="shared" si="5"/>
        <v/>
      </c>
      <c r="L15" s="17">
        <v>1</v>
      </c>
      <c r="M15" s="48" t="str">
        <f t="shared" si="4"/>
        <v>Oakland Collesium</v>
      </c>
      <c r="N15" s="49">
        <v>0.67708333333333337</v>
      </c>
      <c r="O15" s="31"/>
    </row>
    <row r="16" spans="1:15" s="6" customFormat="1" ht="18.75" customHeight="1">
      <c r="A16" s="30">
        <v>15</v>
      </c>
      <c r="B16" s="74" t="s">
        <v>24</v>
      </c>
      <c r="C16" s="30" t="str">
        <f t="shared" si="0"/>
        <v>NFC</v>
      </c>
      <c r="D16" s="30" t="str">
        <f t="shared" si="1"/>
        <v>North</v>
      </c>
      <c r="E16" s="74" t="s">
        <v>12</v>
      </c>
      <c r="F16" s="30" t="str">
        <f t="shared" si="2"/>
        <v>AFC</v>
      </c>
      <c r="G16" s="30" t="str">
        <f t="shared" si="3"/>
        <v>East</v>
      </c>
      <c r="H16" s="74" t="s">
        <v>79</v>
      </c>
      <c r="I16" s="52"/>
      <c r="J16" s="52"/>
      <c r="K16" s="61" t="str">
        <f t="shared" si="5"/>
        <v/>
      </c>
      <c r="L16" s="17">
        <v>1</v>
      </c>
      <c r="M16" s="48" t="str">
        <f t="shared" si="4"/>
        <v>Gillette Stadium</v>
      </c>
      <c r="N16" s="49">
        <v>0.84722222222222221</v>
      </c>
      <c r="O16" s="31"/>
    </row>
    <row r="17" spans="1:15" s="6" customFormat="1" ht="18.75" customHeight="1">
      <c r="A17" s="31">
        <v>16</v>
      </c>
      <c r="B17" s="75" t="s">
        <v>23</v>
      </c>
      <c r="C17" s="31" t="str">
        <f t="shared" si="0"/>
        <v>NFC</v>
      </c>
      <c r="D17" s="31" t="str">
        <f t="shared" si="1"/>
        <v>North</v>
      </c>
      <c r="E17" s="75" t="s">
        <v>31</v>
      </c>
      <c r="F17" s="31" t="str">
        <f t="shared" si="2"/>
        <v>NFC</v>
      </c>
      <c r="G17" s="31" t="str">
        <f t="shared" si="3"/>
        <v>North</v>
      </c>
      <c r="H17" s="75" t="s">
        <v>80</v>
      </c>
      <c r="I17" s="52"/>
      <c r="J17" s="52"/>
      <c r="K17" s="61" t="str">
        <f t="shared" si="5"/>
        <v/>
      </c>
      <c r="L17" s="17">
        <v>1</v>
      </c>
      <c r="M17" s="48" t="str">
        <f t="shared" si="4"/>
        <v>Mall of America Field</v>
      </c>
      <c r="N17" s="49">
        <v>0.85416666666666663</v>
      </c>
      <c r="O17" s="31"/>
    </row>
    <row r="18" spans="1:15" s="6" customFormat="1" ht="18.75" customHeight="1">
      <c r="A18" s="77"/>
      <c r="B18" s="76"/>
      <c r="C18" s="76"/>
      <c r="D18" s="76"/>
      <c r="E18" s="76"/>
      <c r="F18" s="76"/>
      <c r="G18" s="76"/>
      <c r="H18" s="76"/>
      <c r="I18" s="4"/>
      <c r="J18" s="3"/>
      <c r="K18" s="61" t="str">
        <f>IF(ISBLANK(I2),"",(IF(K2=B2,E2,B2)))</f>
        <v/>
      </c>
      <c r="L18" s="17">
        <v>0</v>
      </c>
      <c r="M18" s="1"/>
      <c r="N18" s="45"/>
      <c r="O18" s="1"/>
    </row>
    <row r="19" spans="1:15" s="6" customFormat="1" ht="18.75" customHeight="1">
      <c r="A19" s="76"/>
      <c r="B19" s="76"/>
      <c r="C19" s="76"/>
      <c r="D19" s="76"/>
      <c r="E19" s="76"/>
      <c r="F19" s="76"/>
      <c r="G19" s="76"/>
      <c r="H19" s="76"/>
      <c r="I19" s="4"/>
      <c r="J19" s="3"/>
      <c r="K19" s="61" t="str">
        <f t="shared" ref="K19:K33" si="6">IF(ISBLANK(I3),"",(IF(K3=B3,E3,B3)))</f>
        <v/>
      </c>
      <c r="L19" s="17">
        <v>0</v>
      </c>
      <c r="M19" s="1"/>
      <c r="N19" s="45"/>
      <c r="O19" s="1"/>
    </row>
    <row r="20" spans="1:15" ht="18.75" customHeight="1">
      <c r="A20" s="77"/>
      <c r="B20" s="76"/>
      <c r="C20" s="76"/>
      <c r="D20" s="76"/>
      <c r="E20" s="76"/>
      <c r="F20" s="76"/>
      <c r="G20" s="76"/>
      <c r="H20" s="76"/>
      <c r="J20" s="3"/>
      <c r="K20" s="61" t="str">
        <f t="shared" si="6"/>
        <v/>
      </c>
      <c r="L20" s="17">
        <v>0</v>
      </c>
      <c r="N20" s="45"/>
    </row>
    <row r="21" spans="1:15" ht="18.75" customHeight="1">
      <c r="A21" s="76"/>
      <c r="B21" s="76"/>
      <c r="C21" s="76"/>
      <c r="D21" s="76"/>
      <c r="E21" s="76"/>
      <c r="F21" s="76"/>
      <c r="G21" s="76"/>
      <c r="H21" s="76"/>
      <c r="J21" s="3"/>
      <c r="K21" s="61" t="str">
        <f t="shared" si="6"/>
        <v/>
      </c>
      <c r="L21" s="17">
        <v>0</v>
      </c>
      <c r="N21" s="45"/>
    </row>
    <row r="22" spans="1:15" ht="18.75" customHeight="1">
      <c r="A22" s="76"/>
      <c r="B22" s="76"/>
      <c r="C22" s="76"/>
      <c r="D22" s="76"/>
      <c r="E22" s="76"/>
      <c r="F22" s="76"/>
      <c r="G22" s="76"/>
      <c r="H22" s="76"/>
      <c r="J22" s="105" t="s">
        <v>92</v>
      </c>
      <c r="K22" s="61" t="str">
        <f t="shared" si="6"/>
        <v/>
      </c>
      <c r="L22" s="17">
        <v>0</v>
      </c>
      <c r="N22" s="45"/>
    </row>
    <row r="23" spans="1:15" ht="18.75" customHeight="1">
      <c r="A23" s="76"/>
      <c r="B23" s="76"/>
      <c r="C23" s="76"/>
      <c r="D23" s="76"/>
      <c r="E23" s="76"/>
      <c r="F23" s="76"/>
      <c r="G23" s="76"/>
      <c r="H23" s="76"/>
      <c r="J23" s="105"/>
      <c r="K23" s="61" t="str">
        <f t="shared" si="6"/>
        <v/>
      </c>
      <c r="L23" s="17">
        <v>0</v>
      </c>
      <c r="N23" s="45"/>
    </row>
    <row r="24" spans="1:15" ht="18.75" customHeight="1">
      <c r="J24" s="105"/>
      <c r="K24" s="61" t="str">
        <f t="shared" si="6"/>
        <v/>
      </c>
      <c r="L24" s="17">
        <v>0</v>
      </c>
      <c r="N24" s="45"/>
    </row>
    <row r="25" spans="1:15" ht="18.75" customHeight="1">
      <c r="A25" s="9"/>
      <c r="J25" s="105"/>
      <c r="K25" s="61" t="str">
        <f t="shared" si="6"/>
        <v/>
      </c>
      <c r="L25" s="17">
        <v>0</v>
      </c>
    </row>
    <row r="26" spans="1:15" ht="18.75" customHeight="1">
      <c r="A26" s="9"/>
      <c r="J26" s="105"/>
      <c r="K26" s="61" t="str">
        <f t="shared" si="6"/>
        <v/>
      </c>
      <c r="L26" s="17">
        <v>0</v>
      </c>
    </row>
    <row r="27" spans="1:15" ht="18.75" customHeight="1">
      <c r="J27" s="105"/>
      <c r="K27" s="61" t="str">
        <f t="shared" si="6"/>
        <v/>
      </c>
      <c r="L27" s="17">
        <v>0</v>
      </c>
    </row>
    <row r="28" spans="1:15" ht="18.75" customHeight="1">
      <c r="J28" s="105"/>
      <c r="K28" s="61" t="str">
        <f t="shared" si="6"/>
        <v/>
      </c>
      <c r="L28" s="17">
        <v>0</v>
      </c>
    </row>
    <row r="29" spans="1:15" ht="18.75" customHeight="1">
      <c r="J29" s="105"/>
      <c r="K29" s="61" t="str">
        <f t="shared" si="6"/>
        <v/>
      </c>
      <c r="L29" s="17">
        <v>0</v>
      </c>
    </row>
    <row r="30" spans="1:15" ht="18.75" customHeight="1">
      <c r="J30" s="105"/>
      <c r="K30" s="61" t="str">
        <f t="shared" si="6"/>
        <v/>
      </c>
      <c r="L30" s="17">
        <v>0</v>
      </c>
    </row>
    <row r="31" spans="1:15" ht="18.75" customHeight="1">
      <c r="J31" s="105"/>
      <c r="K31" s="61" t="str">
        <f t="shared" si="6"/>
        <v/>
      </c>
      <c r="L31" s="17">
        <v>0</v>
      </c>
    </row>
    <row r="32" spans="1:15" ht="18.75" customHeight="1">
      <c r="J32" s="105"/>
      <c r="K32" s="61" t="str">
        <f t="shared" si="6"/>
        <v/>
      </c>
      <c r="L32" s="17">
        <v>0</v>
      </c>
    </row>
    <row r="33" spans="10:12" ht="18.75" customHeight="1">
      <c r="J33" s="105"/>
      <c r="K33" s="61" t="str">
        <f t="shared" si="6"/>
        <v/>
      </c>
      <c r="L33" s="17">
        <v>0</v>
      </c>
    </row>
  </sheetData>
  <sheetProtection selectLockedCells="1"/>
  <mergeCells count="1">
    <mergeCell ref="J22:J33"/>
  </mergeCells>
  <phoneticPr fontId="0" type="noConversion"/>
  <dataValidations count="6">
    <dataValidation type="list" allowBlank="1" showInputMessage="1" showErrorMessage="1" promptTitle="Game Day weather" prompt="Some use this data in their team assessments." sqref="O2:O17">
      <formula1>SkyList</formula1>
    </dataValidation>
    <dataValidation type="list" allowBlank="1" showInputMessage="1" showErrorMessage="1" sqref="B2:B17">
      <formula1>TeamList</formula1>
    </dataValidation>
    <dataValidation type="list" allowBlank="1" showInputMessage="1" showErrorMessage="1" sqref="B33:B34">
      <formula1>TeamList</formula1>
    </dataValidation>
    <dataValidation type="list" allowBlank="1" showInputMessage="1" showErrorMessage="1" sqref="E2:E17">
      <formula1>TeamList</formula1>
    </dataValidation>
    <dataValidation type="list" allowBlank="1" showInputMessage="1" showErrorMessage="1" sqref="N2:N24">
      <formula1>"12:30 PM, 1:00 PM, 4:05 PM, 4:15 PM, 7:00 PM, 8:20 PM, 8:30 PM, 10:15 PM"</formula1>
    </dataValidation>
    <dataValidation type="list" allowBlank="1" showInputMessage="1" showErrorMessage="1" sqref="H2:H17">
      <formula1>"Thu, Sat, Sun, Mon"</formula1>
    </dataValidation>
  </dataValidations>
  <pageMargins left="0.75" right="0.75" top="1" bottom="1" header="0.5" footer="0.5"/>
  <pageSetup scale="59" orientation="landscape" r:id="rId1"/>
  <headerFooter alignWithMargins="0">
    <oddHeader>&amp;C&amp;"Arial,Bold"&amp;22&amp;EWeek 15  Thursday, Dec. 17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>
    <pageSetUpPr fitToPage="1"/>
  </sheetPr>
  <dimension ref="A1:O33"/>
  <sheetViews>
    <sheetView showGridLines="0" showRowColHeaders="0" workbookViewId="0">
      <selection activeCell="I2" sqref="I2"/>
    </sheetView>
  </sheetViews>
  <sheetFormatPr defaultRowHeight="23.25"/>
  <cols>
    <col min="1" max="1" width="9.140625" style="1" customWidth="1"/>
    <col min="2" max="2" width="17.5703125" style="1" customWidth="1"/>
    <col min="3" max="3" width="7.5703125" style="1" customWidth="1"/>
    <col min="4" max="4" width="8.7109375" style="1" customWidth="1"/>
    <col min="5" max="5" width="15.7109375" style="1" customWidth="1"/>
    <col min="6" max="6" width="7.5703125" style="1" customWidth="1"/>
    <col min="7" max="7" width="8.7109375" style="1" customWidth="1"/>
    <col min="8" max="8" width="7.5703125" style="1" customWidth="1"/>
    <col min="9" max="10" width="8.42578125" style="4" customWidth="1"/>
    <col min="11" max="11" width="22.140625" style="1" customWidth="1"/>
    <col min="12" max="12" width="4.28515625" style="1" customWidth="1"/>
    <col min="13" max="13" width="35" style="1" customWidth="1"/>
    <col min="14" max="14" width="18" style="1" customWidth="1"/>
    <col min="15" max="15" width="30.140625" style="1" customWidth="1"/>
    <col min="16" max="16384" width="9.140625" style="1"/>
  </cols>
  <sheetData>
    <row r="1" spans="1:15" s="9" customFormat="1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0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5" s="6" customFormat="1" ht="18.75" customHeight="1">
      <c r="A2" s="30">
        <v>1</v>
      </c>
      <c r="B2" s="74" t="s">
        <v>8</v>
      </c>
      <c r="C2" s="30" t="str">
        <f t="shared" ref="C2:C17" si="0">VLOOKUP(B2,TeamArray,5,FALSE)</f>
        <v>NFC</v>
      </c>
      <c r="D2" s="30" t="str">
        <f t="shared" ref="D2:D17" si="1">VLOOKUP(B2,TeamArray,6,FALSE)</f>
        <v>South</v>
      </c>
      <c r="E2" s="74" t="s">
        <v>6</v>
      </c>
      <c r="F2" s="30" t="str">
        <f t="shared" ref="F2:F17" si="2">VLOOKUP(E2,TeamArray,5,FALSE)</f>
        <v>AFC</v>
      </c>
      <c r="G2" s="30" t="str">
        <f t="shared" ref="G2:G17" si="3">VLOOKUP(E2,TeamArray,6,FALSE)</f>
        <v>North</v>
      </c>
      <c r="H2" s="74" t="s">
        <v>78</v>
      </c>
      <c r="I2" s="52"/>
      <c r="J2" s="52"/>
      <c r="K2" s="61" t="str">
        <f>IF(ISBLANK(I2),"",(IF(I2&gt;J2,B2,E2)))</f>
        <v/>
      </c>
      <c r="L2" s="17">
        <v>1</v>
      </c>
      <c r="M2" s="48" t="str">
        <f t="shared" ref="M2:M17" si="4">VLOOKUP(E2,TeamArray,7,FALSE)</f>
        <v>Heinz Field</v>
      </c>
      <c r="N2" s="49">
        <v>0.84722222222222221</v>
      </c>
      <c r="O2" s="31"/>
    </row>
    <row r="3" spans="1:15" s="6" customFormat="1" ht="18.75" customHeight="1">
      <c r="A3" s="31">
        <v>2</v>
      </c>
      <c r="B3" s="75" t="s">
        <v>25</v>
      </c>
      <c r="C3" s="31" t="str">
        <f t="shared" si="0"/>
        <v>NFC</v>
      </c>
      <c r="D3" s="31" t="str">
        <f t="shared" si="1"/>
        <v>East</v>
      </c>
      <c r="E3" s="75" t="s">
        <v>28</v>
      </c>
      <c r="F3" s="31" t="str">
        <f t="shared" si="2"/>
        <v>NFC</v>
      </c>
      <c r="G3" s="31" t="str">
        <f t="shared" si="3"/>
        <v>West</v>
      </c>
      <c r="H3" s="75" t="s">
        <v>82</v>
      </c>
      <c r="I3" s="52"/>
      <c r="J3" s="52"/>
      <c r="K3" s="61" t="str">
        <f t="shared" ref="K3:K17" si="5">IF(ISBLANK(I3),"",(IF(I3&gt;J3,B3,E3)))</f>
        <v/>
      </c>
      <c r="L3" s="17">
        <v>1</v>
      </c>
      <c r="M3" s="48" t="str">
        <f t="shared" si="4"/>
        <v>University of Phoenix Stadium</v>
      </c>
      <c r="N3" s="49">
        <v>0.8125</v>
      </c>
      <c r="O3" s="31"/>
    </row>
    <row r="4" spans="1:15" s="6" customFormat="1" ht="18.75" customHeight="1">
      <c r="A4" s="30">
        <v>3</v>
      </c>
      <c r="B4" s="74" t="s">
        <v>22</v>
      </c>
      <c r="C4" s="30" t="str">
        <f t="shared" si="0"/>
        <v>NFC</v>
      </c>
      <c r="D4" s="30" t="str">
        <f t="shared" si="1"/>
        <v>North</v>
      </c>
      <c r="E4" s="74" t="s">
        <v>5</v>
      </c>
      <c r="F4" s="30" t="str">
        <f t="shared" si="2"/>
        <v>AFC</v>
      </c>
      <c r="G4" s="30" t="str">
        <f t="shared" si="3"/>
        <v>East</v>
      </c>
      <c r="H4" s="74" t="s">
        <v>79</v>
      </c>
      <c r="I4" s="52"/>
      <c r="J4" s="52"/>
      <c r="K4" s="61" t="str">
        <f t="shared" si="5"/>
        <v/>
      </c>
      <c r="L4" s="17">
        <v>1</v>
      </c>
      <c r="M4" s="48" t="str">
        <f t="shared" si="4"/>
        <v>Land Shark Stadium</v>
      </c>
      <c r="N4" s="49">
        <v>0.54166666666666663</v>
      </c>
      <c r="O4" s="31"/>
    </row>
    <row r="5" spans="1:15" s="6" customFormat="1" ht="18.75" customHeight="1">
      <c r="A5" s="31">
        <v>4</v>
      </c>
      <c r="B5" s="75" t="s">
        <v>27</v>
      </c>
      <c r="C5" s="31" t="str">
        <f t="shared" si="0"/>
        <v>NFC</v>
      </c>
      <c r="D5" s="31" t="str">
        <f t="shared" si="1"/>
        <v>West</v>
      </c>
      <c r="E5" s="75" t="s">
        <v>74</v>
      </c>
      <c r="F5" s="31" t="str">
        <f t="shared" si="2"/>
        <v>NFC</v>
      </c>
      <c r="G5" s="31" t="str">
        <f t="shared" si="3"/>
        <v>West</v>
      </c>
      <c r="H5" s="75" t="s">
        <v>79</v>
      </c>
      <c r="I5" s="52"/>
      <c r="J5" s="52"/>
      <c r="K5" s="61" t="str">
        <f t="shared" si="5"/>
        <v/>
      </c>
      <c r="L5" s="17">
        <v>1</v>
      </c>
      <c r="M5" s="48" t="str">
        <f t="shared" si="4"/>
        <v>Edward Jones Dome</v>
      </c>
      <c r="N5" s="49">
        <v>0.54166666666666663</v>
      </c>
      <c r="O5" s="31"/>
    </row>
    <row r="6" spans="1:15" s="6" customFormat="1" ht="18.75" customHeight="1">
      <c r="A6" s="30">
        <v>5</v>
      </c>
      <c r="B6" s="74" t="s">
        <v>31</v>
      </c>
      <c r="C6" s="30" t="str">
        <f t="shared" si="0"/>
        <v>NFC</v>
      </c>
      <c r="D6" s="30" t="str">
        <f t="shared" si="1"/>
        <v>North</v>
      </c>
      <c r="E6" s="74" t="s">
        <v>19</v>
      </c>
      <c r="F6" s="30" t="str">
        <f t="shared" si="2"/>
        <v>NFC</v>
      </c>
      <c r="G6" s="30" t="str">
        <f t="shared" si="3"/>
        <v>East</v>
      </c>
      <c r="H6" s="74" t="s">
        <v>79</v>
      </c>
      <c r="I6" s="52"/>
      <c r="J6" s="52"/>
      <c r="K6" s="61" t="str">
        <f t="shared" si="5"/>
        <v/>
      </c>
      <c r="L6" s="17">
        <v>1</v>
      </c>
      <c r="M6" s="48" t="str">
        <f t="shared" si="4"/>
        <v>Lincoln Financial Field</v>
      </c>
      <c r="N6" s="49">
        <v>0.54166666666666696</v>
      </c>
      <c r="O6" s="31"/>
    </row>
    <row r="7" spans="1:15" s="6" customFormat="1" ht="18.75" customHeight="1">
      <c r="A7" s="31">
        <v>6</v>
      </c>
      <c r="B7" s="75" t="s">
        <v>17</v>
      </c>
      <c r="C7" s="31" t="str">
        <f t="shared" si="0"/>
        <v>AFC</v>
      </c>
      <c r="D7" s="31" t="str">
        <f t="shared" si="1"/>
        <v>East</v>
      </c>
      <c r="E7" s="75" t="s">
        <v>23</v>
      </c>
      <c r="F7" s="31" t="str">
        <f t="shared" si="2"/>
        <v>NFC</v>
      </c>
      <c r="G7" s="31" t="str">
        <f t="shared" si="3"/>
        <v>North</v>
      </c>
      <c r="H7" s="75" t="s">
        <v>79</v>
      </c>
      <c r="I7" s="52"/>
      <c r="J7" s="52"/>
      <c r="K7" s="61" t="str">
        <f t="shared" si="5"/>
        <v/>
      </c>
      <c r="L7" s="17">
        <v>1</v>
      </c>
      <c r="M7" s="48" t="str">
        <f t="shared" si="4"/>
        <v>Soldier Field</v>
      </c>
      <c r="N7" s="49">
        <v>0.54166666666666696</v>
      </c>
      <c r="O7" s="31"/>
    </row>
    <row r="8" spans="1:15" s="6" customFormat="1" ht="18.75" customHeight="1">
      <c r="A8" s="30">
        <v>7</v>
      </c>
      <c r="B8" s="74" t="s">
        <v>12</v>
      </c>
      <c r="C8" s="30" t="str">
        <f t="shared" si="0"/>
        <v>AFC</v>
      </c>
      <c r="D8" s="30" t="str">
        <f t="shared" si="1"/>
        <v>East</v>
      </c>
      <c r="E8" s="74" t="s">
        <v>11</v>
      </c>
      <c r="F8" s="30" t="str">
        <f t="shared" si="2"/>
        <v>AFC</v>
      </c>
      <c r="G8" s="30" t="str">
        <f t="shared" si="3"/>
        <v>East</v>
      </c>
      <c r="H8" s="74" t="s">
        <v>79</v>
      </c>
      <c r="I8" s="52"/>
      <c r="J8" s="52"/>
      <c r="K8" s="61" t="str">
        <f t="shared" si="5"/>
        <v/>
      </c>
      <c r="L8" s="17">
        <v>1</v>
      </c>
      <c r="M8" s="48" t="str">
        <f t="shared" si="4"/>
        <v>Ralph Wilson Stadium</v>
      </c>
      <c r="N8" s="49">
        <v>0.54166666666666696</v>
      </c>
      <c r="O8" s="31"/>
    </row>
    <row r="9" spans="1:15" s="6" customFormat="1" ht="18.75" customHeight="1">
      <c r="A9" s="31">
        <v>8</v>
      </c>
      <c r="B9" s="75" t="s">
        <v>21</v>
      </c>
      <c r="C9" s="31" t="str">
        <f t="shared" si="0"/>
        <v>NFC</v>
      </c>
      <c r="D9" s="31" t="str">
        <f t="shared" si="1"/>
        <v>West</v>
      </c>
      <c r="E9" s="75" t="s">
        <v>10</v>
      </c>
      <c r="F9" s="31" t="str">
        <f t="shared" si="2"/>
        <v>NFC</v>
      </c>
      <c r="G9" s="31" t="str">
        <f t="shared" si="3"/>
        <v>South</v>
      </c>
      <c r="H9" s="75" t="s">
        <v>79</v>
      </c>
      <c r="I9" s="52"/>
      <c r="J9" s="52"/>
      <c r="K9" s="61" t="str">
        <f t="shared" si="5"/>
        <v/>
      </c>
      <c r="L9" s="17">
        <v>1</v>
      </c>
      <c r="M9" s="48" t="str">
        <f t="shared" si="4"/>
        <v>Raymond James Stadium</v>
      </c>
      <c r="N9" s="49">
        <v>0.54166666666666696</v>
      </c>
      <c r="O9" s="31"/>
    </row>
    <row r="10" spans="1:15" s="6" customFormat="1" ht="18.75" customHeight="1">
      <c r="A10" s="30">
        <v>9</v>
      </c>
      <c r="B10" s="74" t="s">
        <v>32</v>
      </c>
      <c r="C10" s="30" t="str">
        <f t="shared" si="0"/>
        <v>NFC</v>
      </c>
      <c r="D10" s="30" t="str">
        <f t="shared" si="1"/>
        <v>East</v>
      </c>
      <c r="E10" s="74" t="s">
        <v>26</v>
      </c>
      <c r="F10" s="30" t="str">
        <f t="shared" si="2"/>
        <v>AFC</v>
      </c>
      <c r="G10" s="30" t="str">
        <f t="shared" si="3"/>
        <v>South</v>
      </c>
      <c r="H10" s="74" t="s">
        <v>79</v>
      </c>
      <c r="I10" s="52"/>
      <c r="J10" s="52"/>
      <c r="K10" s="61" t="str">
        <f t="shared" si="5"/>
        <v/>
      </c>
      <c r="L10" s="17">
        <v>1</v>
      </c>
      <c r="M10" s="48" t="str">
        <f t="shared" si="4"/>
        <v>Jacksonville Municipal Stadium</v>
      </c>
      <c r="N10" s="49">
        <v>0.54166666666666663</v>
      </c>
      <c r="O10" s="31"/>
    </row>
    <row r="11" spans="1:15" s="6" customFormat="1" ht="18.75" customHeight="1">
      <c r="A11" s="31">
        <v>10</v>
      </c>
      <c r="B11" s="75" t="s">
        <v>18</v>
      </c>
      <c r="C11" s="31" t="str">
        <f t="shared" si="0"/>
        <v>AFC</v>
      </c>
      <c r="D11" s="31" t="str">
        <f t="shared" si="1"/>
        <v>South</v>
      </c>
      <c r="E11" s="75" t="s">
        <v>14</v>
      </c>
      <c r="F11" s="31" t="str">
        <f t="shared" si="2"/>
        <v>AFC</v>
      </c>
      <c r="G11" s="31" t="str">
        <f t="shared" si="3"/>
        <v>West</v>
      </c>
      <c r="H11" s="75" t="s">
        <v>79</v>
      </c>
      <c r="I11" s="52"/>
      <c r="J11" s="52"/>
      <c r="K11" s="61" t="str">
        <f t="shared" si="5"/>
        <v/>
      </c>
      <c r="L11" s="17">
        <v>1</v>
      </c>
      <c r="M11" s="48" t="str">
        <f t="shared" si="4"/>
        <v>Arrowhead Stadium</v>
      </c>
      <c r="N11" s="49">
        <v>0.54166666666666663</v>
      </c>
      <c r="O11" s="31"/>
    </row>
    <row r="12" spans="1:15" s="6" customFormat="1" ht="18.75" customHeight="1">
      <c r="A12" s="30">
        <v>11</v>
      </c>
      <c r="B12" s="74" t="s">
        <v>9</v>
      </c>
      <c r="C12" s="30" t="str">
        <f t="shared" si="0"/>
        <v>AFC</v>
      </c>
      <c r="D12" s="30" t="str">
        <f t="shared" si="1"/>
        <v>North</v>
      </c>
      <c r="E12" s="74" t="s">
        <v>35</v>
      </c>
      <c r="F12" s="30" t="str">
        <f t="shared" si="2"/>
        <v>AFC</v>
      </c>
      <c r="G12" s="30" t="str">
        <f t="shared" si="3"/>
        <v>North</v>
      </c>
      <c r="H12" s="74" t="s">
        <v>79</v>
      </c>
      <c r="I12" s="52"/>
      <c r="J12" s="52"/>
      <c r="K12" s="61" t="str">
        <f t="shared" si="5"/>
        <v/>
      </c>
      <c r="L12" s="17">
        <v>1</v>
      </c>
      <c r="M12" s="48" t="str">
        <f t="shared" si="4"/>
        <v>Cleveland Browns Stadium</v>
      </c>
      <c r="N12" s="49">
        <v>0.54166666666666663</v>
      </c>
      <c r="O12" s="31"/>
    </row>
    <row r="13" spans="1:15" s="6" customFormat="1" ht="18.75" customHeight="1">
      <c r="A13" s="31">
        <v>12</v>
      </c>
      <c r="B13" s="75" t="s">
        <v>29</v>
      </c>
      <c r="C13" s="31" t="str">
        <f t="shared" si="0"/>
        <v>AFC</v>
      </c>
      <c r="D13" s="31" t="str">
        <f t="shared" si="1"/>
        <v>South</v>
      </c>
      <c r="E13" s="75" t="s">
        <v>34</v>
      </c>
      <c r="F13" s="31" t="str">
        <f t="shared" si="2"/>
        <v>AFC</v>
      </c>
      <c r="G13" s="31" t="str">
        <f t="shared" si="3"/>
        <v>West</v>
      </c>
      <c r="H13" s="75" t="s">
        <v>79</v>
      </c>
      <c r="I13" s="52"/>
      <c r="J13" s="52"/>
      <c r="K13" s="61" t="str">
        <f t="shared" si="5"/>
        <v/>
      </c>
      <c r="L13" s="17">
        <v>1</v>
      </c>
      <c r="M13" s="48" t="str">
        <f t="shared" si="4"/>
        <v>Oakland Collesium</v>
      </c>
      <c r="N13" s="49">
        <v>0.67013888888888884</v>
      </c>
      <c r="O13" s="31"/>
    </row>
    <row r="14" spans="1:15" s="6" customFormat="1" ht="18.75" customHeight="1">
      <c r="A14" s="30">
        <v>13</v>
      </c>
      <c r="B14" s="74" t="s">
        <v>20</v>
      </c>
      <c r="C14" s="30" t="str">
        <f t="shared" si="0"/>
        <v>AFC</v>
      </c>
      <c r="D14" s="30" t="str">
        <f t="shared" si="1"/>
        <v>South</v>
      </c>
      <c r="E14" s="74" t="s">
        <v>15</v>
      </c>
      <c r="F14" s="30" t="str">
        <f t="shared" si="2"/>
        <v>AFC</v>
      </c>
      <c r="G14" s="30" t="str">
        <f t="shared" si="3"/>
        <v>West</v>
      </c>
      <c r="H14" s="74" t="s">
        <v>79</v>
      </c>
      <c r="I14" s="52"/>
      <c r="J14" s="52"/>
      <c r="K14" s="61" t="str">
        <f t="shared" si="5"/>
        <v/>
      </c>
      <c r="L14" s="17">
        <v>1</v>
      </c>
      <c r="M14" s="48" t="str">
        <f t="shared" si="4"/>
        <v>Invesco Field at Mile High</v>
      </c>
      <c r="N14" s="49">
        <v>0.67013888888888884</v>
      </c>
      <c r="O14" s="31"/>
    </row>
    <row r="15" spans="1:15" s="6" customFormat="1" ht="18.75" customHeight="1">
      <c r="A15" s="31">
        <v>14</v>
      </c>
      <c r="B15" s="75" t="s">
        <v>30</v>
      </c>
      <c r="C15" s="31" t="str">
        <f t="shared" si="0"/>
        <v>NFC</v>
      </c>
      <c r="D15" s="31" t="str">
        <f t="shared" si="1"/>
        <v>East</v>
      </c>
      <c r="E15" s="75" t="s">
        <v>24</v>
      </c>
      <c r="F15" s="31" t="str">
        <f t="shared" si="2"/>
        <v>NFC</v>
      </c>
      <c r="G15" s="31" t="str">
        <f t="shared" si="3"/>
        <v>North</v>
      </c>
      <c r="H15" s="75" t="s">
        <v>79</v>
      </c>
      <c r="I15" s="52"/>
      <c r="J15" s="52"/>
      <c r="K15" s="61" t="str">
        <f t="shared" si="5"/>
        <v/>
      </c>
      <c r="L15" s="17">
        <v>1</v>
      </c>
      <c r="M15" s="48" t="str">
        <f t="shared" si="4"/>
        <v>Lambeau Field</v>
      </c>
      <c r="N15" s="49">
        <v>0.67708333333333337</v>
      </c>
      <c r="O15" s="31"/>
    </row>
    <row r="16" spans="1:15" s="6" customFormat="1" ht="18.75" customHeight="1">
      <c r="A16" s="30">
        <v>15</v>
      </c>
      <c r="B16" s="74" t="s">
        <v>33</v>
      </c>
      <c r="C16" s="30" t="str">
        <f t="shared" si="0"/>
        <v>AFC</v>
      </c>
      <c r="D16" s="30" t="str">
        <f t="shared" si="1"/>
        <v>West</v>
      </c>
      <c r="E16" s="74" t="s">
        <v>13</v>
      </c>
      <c r="F16" s="30" t="str">
        <f t="shared" si="2"/>
        <v>AFC</v>
      </c>
      <c r="G16" s="30" t="str">
        <f t="shared" si="3"/>
        <v>North</v>
      </c>
      <c r="H16" s="74" t="s">
        <v>79</v>
      </c>
      <c r="I16" s="52"/>
      <c r="J16" s="52"/>
      <c r="K16" s="61" t="str">
        <f t="shared" si="5"/>
        <v/>
      </c>
      <c r="L16" s="17">
        <v>1</v>
      </c>
      <c r="M16" s="48" t="str">
        <f t="shared" si="4"/>
        <v>Paul Brown Stadium</v>
      </c>
      <c r="N16" s="49">
        <v>0.84722222222222221</v>
      </c>
      <c r="O16" s="31"/>
    </row>
    <row r="17" spans="1:15" s="6" customFormat="1" ht="18.75" customHeight="1">
      <c r="A17" s="31">
        <v>16</v>
      </c>
      <c r="B17" s="75" t="s">
        <v>16</v>
      </c>
      <c r="C17" s="31" t="str">
        <f t="shared" si="0"/>
        <v>NFC</v>
      </c>
      <c r="D17" s="31" t="str">
        <f t="shared" si="1"/>
        <v>South</v>
      </c>
      <c r="E17" s="75" t="s">
        <v>7</v>
      </c>
      <c r="F17" s="31" t="str">
        <f t="shared" si="2"/>
        <v>NFC</v>
      </c>
      <c r="G17" s="31" t="str">
        <f t="shared" si="3"/>
        <v>South</v>
      </c>
      <c r="H17" s="75" t="s">
        <v>80</v>
      </c>
      <c r="I17" s="52"/>
      <c r="J17" s="52"/>
      <c r="K17" s="61" t="str">
        <f t="shared" si="5"/>
        <v/>
      </c>
      <c r="L17" s="17">
        <v>1</v>
      </c>
      <c r="M17" s="48" t="str">
        <f t="shared" si="4"/>
        <v>Georgia Dome</v>
      </c>
      <c r="N17" s="49">
        <v>0.85416666666666663</v>
      </c>
      <c r="O17" s="31"/>
    </row>
    <row r="18" spans="1:15" s="6" customFormat="1" ht="18.75" customHeight="1">
      <c r="A18" s="77"/>
      <c r="B18" s="76"/>
      <c r="C18" s="76"/>
      <c r="D18" s="76"/>
      <c r="E18" s="76"/>
      <c r="F18" s="76"/>
      <c r="G18" s="76"/>
      <c r="H18" s="76"/>
      <c r="I18" s="4"/>
      <c r="J18" s="3"/>
      <c r="K18" s="61" t="str">
        <f>IF(ISBLANK(I2),"",(IF(K2=B2,E2,B2)))</f>
        <v/>
      </c>
      <c r="L18" s="17">
        <v>0</v>
      </c>
      <c r="M18" s="1"/>
      <c r="N18" s="45"/>
      <c r="O18" s="1"/>
    </row>
    <row r="19" spans="1:15" s="6" customFormat="1" ht="18.75" customHeight="1">
      <c r="A19" s="76"/>
      <c r="B19" s="76"/>
      <c r="C19" s="76"/>
      <c r="D19" s="76"/>
      <c r="E19" s="76"/>
      <c r="F19" s="76"/>
      <c r="G19" s="76"/>
      <c r="H19" s="76"/>
      <c r="I19" s="4"/>
      <c r="J19" s="3"/>
      <c r="K19" s="61" t="str">
        <f t="shared" ref="K19:K32" si="6">IF(ISBLANK(I3),"",(IF(K3=B3,E3,B3)))</f>
        <v/>
      </c>
      <c r="L19" s="17">
        <v>0</v>
      </c>
      <c r="M19" s="1"/>
      <c r="N19" s="45"/>
      <c r="O19" s="1"/>
    </row>
    <row r="20" spans="1:15" ht="18.75" customHeight="1">
      <c r="A20" s="77"/>
      <c r="B20" s="76"/>
      <c r="C20" s="76"/>
      <c r="D20" s="76"/>
      <c r="E20" s="76"/>
      <c r="F20" s="76"/>
      <c r="G20" s="76"/>
      <c r="H20" s="76"/>
      <c r="J20" s="3"/>
      <c r="K20" s="61" t="str">
        <f t="shared" si="6"/>
        <v/>
      </c>
      <c r="L20" s="17">
        <v>0</v>
      </c>
      <c r="N20" s="45"/>
    </row>
    <row r="21" spans="1:15" ht="18.75" customHeight="1">
      <c r="A21" s="76"/>
      <c r="B21" s="76"/>
      <c r="C21" s="76"/>
      <c r="D21" s="76"/>
      <c r="E21" s="76"/>
      <c r="F21" s="76"/>
      <c r="G21" s="76"/>
      <c r="H21" s="76"/>
      <c r="J21" s="3"/>
      <c r="K21" s="61" t="str">
        <f t="shared" si="6"/>
        <v/>
      </c>
      <c r="L21" s="17">
        <v>0</v>
      </c>
      <c r="N21" s="45"/>
    </row>
    <row r="22" spans="1:15" ht="18.75" customHeight="1">
      <c r="A22" s="76"/>
      <c r="B22" s="76"/>
      <c r="C22" s="76"/>
      <c r="D22" s="76"/>
      <c r="E22" s="76"/>
      <c r="F22" s="76"/>
      <c r="G22" s="76"/>
      <c r="H22" s="76"/>
      <c r="J22" s="105" t="s">
        <v>92</v>
      </c>
      <c r="K22" s="61" t="str">
        <f t="shared" si="6"/>
        <v/>
      </c>
      <c r="L22" s="17">
        <v>0</v>
      </c>
      <c r="N22" s="45"/>
    </row>
    <row r="23" spans="1:15" ht="18.75" customHeight="1">
      <c r="A23" s="76"/>
      <c r="B23" s="76"/>
      <c r="C23" s="76"/>
      <c r="D23" s="76"/>
      <c r="E23" s="76"/>
      <c r="F23" s="76"/>
      <c r="G23" s="76"/>
      <c r="H23" s="76"/>
      <c r="J23" s="105"/>
      <c r="K23" s="61" t="str">
        <f t="shared" si="6"/>
        <v/>
      </c>
      <c r="L23" s="17">
        <v>0</v>
      </c>
      <c r="N23" s="45"/>
    </row>
    <row r="24" spans="1:15" ht="18.75" customHeight="1">
      <c r="J24" s="105"/>
      <c r="K24" s="61" t="str">
        <f t="shared" si="6"/>
        <v/>
      </c>
      <c r="L24" s="17">
        <v>0</v>
      </c>
      <c r="N24" s="45"/>
    </row>
    <row r="25" spans="1:15" ht="18.75" customHeight="1">
      <c r="A25" s="9"/>
      <c r="J25" s="105"/>
      <c r="K25" s="61" t="str">
        <f t="shared" si="6"/>
        <v/>
      </c>
      <c r="L25" s="17">
        <v>0</v>
      </c>
    </row>
    <row r="26" spans="1:15" ht="18.75" customHeight="1">
      <c r="A26" s="9"/>
      <c r="J26" s="105"/>
      <c r="K26" s="61" t="str">
        <f t="shared" si="6"/>
        <v/>
      </c>
      <c r="L26" s="17">
        <v>0</v>
      </c>
    </row>
    <row r="27" spans="1:15" ht="18.75" customHeight="1">
      <c r="J27" s="105"/>
      <c r="K27" s="61" t="str">
        <f t="shared" si="6"/>
        <v/>
      </c>
      <c r="L27" s="17">
        <v>0</v>
      </c>
    </row>
    <row r="28" spans="1:15" ht="18.75" customHeight="1">
      <c r="J28" s="105"/>
      <c r="K28" s="61" t="str">
        <f t="shared" si="6"/>
        <v/>
      </c>
      <c r="L28" s="17">
        <v>0</v>
      </c>
    </row>
    <row r="29" spans="1:15" ht="18.75" customHeight="1">
      <c r="J29" s="105"/>
      <c r="K29" s="61" t="str">
        <f t="shared" si="6"/>
        <v/>
      </c>
      <c r="L29" s="17">
        <v>0</v>
      </c>
    </row>
    <row r="30" spans="1:15" ht="18.75" customHeight="1">
      <c r="J30" s="105"/>
      <c r="K30" s="61" t="str">
        <f>IF(ISBLANK(I14),"",(IF(K14=B14,E14,B14)))</f>
        <v/>
      </c>
      <c r="L30" s="17">
        <v>0</v>
      </c>
    </row>
    <row r="31" spans="1:15" ht="18.75" customHeight="1">
      <c r="J31" s="105"/>
      <c r="K31" s="61" t="str">
        <f t="shared" si="6"/>
        <v/>
      </c>
      <c r="L31" s="17">
        <v>0</v>
      </c>
    </row>
    <row r="32" spans="1:15" ht="18.75" customHeight="1">
      <c r="J32" s="105"/>
      <c r="K32" s="61" t="str">
        <f t="shared" si="6"/>
        <v/>
      </c>
      <c r="L32" s="17">
        <v>0</v>
      </c>
    </row>
    <row r="33" spans="10:12" ht="18.75" customHeight="1">
      <c r="J33" s="105"/>
      <c r="K33" s="61" t="str">
        <f>IF(ISBLANK(I17),"",(IF(K17=B17,E17,B17)))</f>
        <v/>
      </c>
      <c r="L33" s="17">
        <v>0</v>
      </c>
    </row>
  </sheetData>
  <sheetProtection selectLockedCells="1"/>
  <mergeCells count="1">
    <mergeCell ref="J22:J33"/>
  </mergeCells>
  <phoneticPr fontId="0" type="noConversion"/>
  <dataValidations count="6">
    <dataValidation type="list" allowBlank="1" showInputMessage="1" showErrorMessage="1" promptTitle="Game Day weather" prompt="Some use this data in their team assessments." sqref="O2:O17">
      <formula1>SkyList</formula1>
    </dataValidation>
    <dataValidation type="list" allowBlank="1" showInputMessage="1" showErrorMessage="1" sqref="B2:B17">
      <formula1>TeamList</formula1>
    </dataValidation>
    <dataValidation type="list" allowBlank="1" showInputMessage="1" showErrorMessage="1" sqref="B33:B34">
      <formula1>TeamList</formula1>
    </dataValidation>
    <dataValidation type="list" allowBlank="1" showInputMessage="1" showErrorMessage="1" sqref="E2:E17">
      <formula1>TeamList</formula1>
    </dataValidation>
    <dataValidation type="list" allowBlank="1" showInputMessage="1" showErrorMessage="1" sqref="N2:N24">
      <formula1>"12:30 PM, 1:00 PM, 4:05 PM, 4:15 PM, 7:00 PM, 7:30 PM, 8:20 PM, 8:30 PM, 10:15 PM"</formula1>
    </dataValidation>
    <dataValidation type="list" allowBlank="1" showInputMessage="1" showErrorMessage="1" sqref="H2:H17">
      <formula1>"Thu, Sat, Sun, Mon"</formula1>
    </dataValidation>
  </dataValidations>
  <pageMargins left="0.75" right="0.75" top="1" bottom="1" header="0.5" footer="0.5"/>
  <pageSetup scale="59" orientation="landscape" r:id="rId1"/>
  <headerFooter alignWithMargins="0">
    <oddHeader>&amp;C&amp;"Arial,Bold"&amp;22&amp;EWeek 16  Friday, Dec. 25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>
    <pageSetUpPr fitToPage="1"/>
  </sheetPr>
  <dimension ref="A1:O33"/>
  <sheetViews>
    <sheetView showGridLines="0" showRowColHeaders="0" workbookViewId="0">
      <selection activeCell="I2" sqref="I2"/>
    </sheetView>
  </sheetViews>
  <sheetFormatPr defaultRowHeight="23.25"/>
  <cols>
    <col min="1" max="1" width="9.140625" style="1" customWidth="1"/>
    <col min="2" max="2" width="17.5703125" style="1" customWidth="1"/>
    <col min="3" max="3" width="7.5703125" style="1" customWidth="1"/>
    <col min="4" max="4" width="8.7109375" style="1" customWidth="1"/>
    <col min="5" max="5" width="15.7109375" style="1" customWidth="1"/>
    <col min="6" max="6" width="7.5703125" style="1" customWidth="1"/>
    <col min="7" max="7" width="8.7109375" style="1" customWidth="1"/>
    <col min="8" max="8" width="7.5703125" style="1" customWidth="1"/>
    <col min="9" max="10" width="8.42578125" style="4" customWidth="1"/>
    <col min="11" max="11" width="22.140625" style="1" customWidth="1"/>
    <col min="12" max="12" width="4.28515625" style="1" customWidth="1"/>
    <col min="13" max="13" width="35" style="1" customWidth="1"/>
    <col min="14" max="14" width="18" style="1" customWidth="1"/>
    <col min="15" max="15" width="30.140625" style="1" customWidth="1"/>
    <col min="16" max="16384" width="9.140625" style="1"/>
  </cols>
  <sheetData>
    <row r="1" spans="1:15" s="9" customFormat="1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0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5" s="6" customFormat="1" ht="18.75" customHeight="1">
      <c r="A2" s="30">
        <v>1</v>
      </c>
      <c r="B2" s="74" t="s">
        <v>30</v>
      </c>
      <c r="C2" s="30" t="str">
        <f t="shared" ref="C2:C17" si="0">VLOOKUP(B2,TeamArray,5,FALSE)</f>
        <v>NFC</v>
      </c>
      <c r="D2" s="30" t="str">
        <f t="shared" ref="D2:D17" si="1">VLOOKUP(B2,TeamArray,6,FALSE)</f>
        <v>East</v>
      </c>
      <c r="E2" s="74" t="s">
        <v>32</v>
      </c>
      <c r="F2" s="30" t="str">
        <f t="shared" ref="F2:F17" si="2">VLOOKUP(E2,TeamArray,5,FALSE)</f>
        <v>NFC</v>
      </c>
      <c r="G2" s="30" t="str">
        <f t="shared" ref="G2:G17" si="3">VLOOKUP(E2,TeamArray,6,FALSE)</f>
        <v>East</v>
      </c>
      <c r="H2" s="74" t="s">
        <v>79</v>
      </c>
      <c r="I2" s="52"/>
      <c r="J2" s="53"/>
      <c r="K2" s="54" t="str">
        <f>IF(ISBLANK(I2),"",(IF(I2&gt;J2,B2,E2)))</f>
        <v/>
      </c>
      <c r="L2" s="17">
        <v>1</v>
      </c>
      <c r="M2" s="48" t="str">
        <f t="shared" ref="M2:M17" si="4">VLOOKUP(E2,TeamArray,7,FALSE)</f>
        <v>FedEx Field</v>
      </c>
      <c r="N2" s="49">
        <v>0.54166666666666663</v>
      </c>
      <c r="O2" s="31"/>
    </row>
    <row r="3" spans="1:15" s="6" customFormat="1" ht="18.75" customHeight="1">
      <c r="A3" s="31">
        <v>2</v>
      </c>
      <c r="B3" s="75" t="s">
        <v>10</v>
      </c>
      <c r="C3" s="31" t="str">
        <f t="shared" si="0"/>
        <v>NFC</v>
      </c>
      <c r="D3" s="31" t="str">
        <f t="shared" si="1"/>
        <v>South</v>
      </c>
      <c r="E3" s="75" t="s">
        <v>16</v>
      </c>
      <c r="F3" s="31" t="str">
        <f t="shared" si="2"/>
        <v>NFC</v>
      </c>
      <c r="G3" s="31" t="str">
        <f t="shared" si="3"/>
        <v>South</v>
      </c>
      <c r="H3" s="75" t="s">
        <v>79</v>
      </c>
      <c r="I3" s="52"/>
      <c r="J3" s="55"/>
      <c r="K3" s="54" t="str">
        <f t="shared" ref="K3:K17" si="5">IF(ISBLANK(I3),"",(IF(I3&gt;J3,B3,E3)))</f>
        <v/>
      </c>
      <c r="L3" s="17">
        <v>1</v>
      </c>
      <c r="M3" s="48" t="str">
        <f t="shared" si="4"/>
        <v>Superdome</v>
      </c>
      <c r="N3" s="49">
        <v>0.54166666666666663</v>
      </c>
      <c r="O3" s="31"/>
    </row>
    <row r="4" spans="1:15" s="6" customFormat="1" ht="18.75" customHeight="1">
      <c r="A4" s="30">
        <v>3</v>
      </c>
      <c r="B4" s="74" t="s">
        <v>13</v>
      </c>
      <c r="C4" s="30" t="str">
        <f t="shared" si="0"/>
        <v>AFC</v>
      </c>
      <c r="D4" s="30" t="str">
        <f t="shared" si="1"/>
        <v>North</v>
      </c>
      <c r="E4" s="74" t="s">
        <v>9</v>
      </c>
      <c r="F4" s="30" t="str">
        <f t="shared" si="2"/>
        <v>AFC</v>
      </c>
      <c r="G4" s="30" t="str">
        <f t="shared" si="3"/>
        <v>North</v>
      </c>
      <c r="H4" s="74" t="s">
        <v>79</v>
      </c>
      <c r="I4" s="52"/>
      <c r="J4" s="53"/>
      <c r="K4" s="54" t="str">
        <f t="shared" si="5"/>
        <v/>
      </c>
      <c r="L4" s="17">
        <v>1</v>
      </c>
      <c r="M4" s="48" t="str">
        <f t="shared" si="4"/>
        <v>M &amp; T Bank Stadium</v>
      </c>
      <c r="N4" s="49">
        <v>0.54166666666666696</v>
      </c>
      <c r="O4" s="31"/>
    </row>
    <row r="5" spans="1:15" s="6" customFormat="1" ht="18.75" customHeight="1">
      <c r="A5" s="31">
        <v>4</v>
      </c>
      <c r="B5" s="75" t="s">
        <v>8</v>
      </c>
      <c r="C5" s="31" t="str">
        <f t="shared" si="0"/>
        <v>NFC</v>
      </c>
      <c r="D5" s="31" t="str">
        <f t="shared" si="1"/>
        <v>South</v>
      </c>
      <c r="E5" s="75" t="s">
        <v>7</v>
      </c>
      <c r="F5" s="31" t="str">
        <f t="shared" si="2"/>
        <v>NFC</v>
      </c>
      <c r="G5" s="31" t="str">
        <f t="shared" si="3"/>
        <v>South</v>
      </c>
      <c r="H5" s="75" t="s">
        <v>79</v>
      </c>
      <c r="I5" s="52"/>
      <c r="J5" s="55"/>
      <c r="K5" s="54" t="str">
        <f t="shared" si="5"/>
        <v/>
      </c>
      <c r="L5" s="17">
        <v>1</v>
      </c>
      <c r="M5" s="48" t="str">
        <f t="shared" si="4"/>
        <v>Georgia Dome</v>
      </c>
      <c r="N5" s="49">
        <v>0.54166666666666696</v>
      </c>
      <c r="O5" s="31"/>
    </row>
    <row r="6" spans="1:15" s="6" customFormat="1" ht="18.75" customHeight="1">
      <c r="A6" s="30">
        <v>5</v>
      </c>
      <c r="B6" s="74" t="s">
        <v>6</v>
      </c>
      <c r="C6" s="30" t="str">
        <f t="shared" si="0"/>
        <v>AFC</v>
      </c>
      <c r="D6" s="30" t="str">
        <f t="shared" si="1"/>
        <v>North</v>
      </c>
      <c r="E6" s="74" t="s">
        <v>35</v>
      </c>
      <c r="F6" s="30" t="str">
        <f t="shared" si="2"/>
        <v>AFC</v>
      </c>
      <c r="G6" s="30" t="str">
        <f t="shared" si="3"/>
        <v>North</v>
      </c>
      <c r="H6" s="74" t="s">
        <v>79</v>
      </c>
      <c r="I6" s="52"/>
      <c r="J6" s="53"/>
      <c r="K6" s="54" t="str">
        <f t="shared" si="5"/>
        <v/>
      </c>
      <c r="L6" s="17">
        <v>1</v>
      </c>
      <c r="M6" s="48" t="str">
        <f t="shared" si="4"/>
        <v>Cleveland Browns Stadium</v>
      </c>
      <c r="N6" s="49">
        <v>0.54166666666666696</v>
      </c>
      <c r="O6" s="31"/>
    </row>
    <row r="7" spans="1:15" s="6" customFormat="1" ht="18.75" customHeight="1">
      <c r="A7" s="31">
        <v>6</v>
      </c>
      <c r="B7" s="75" t="s">
        <v>25</v>
      </c>
      <c r="C7" s="31" t="str">
        <f t="shared" si="0"/>
        <v>NFC</v>
      </c>
      <c r="D7" s="31" t="str">
        <f t="shared" si="1"/>
        <v>East</v>
      </c>
      <c r="E7" s="75" t="s">
        <v>19</v>
      </c>
      <c r="F7" s="31" t="str">
        <f t="shared" si="2"/>
        <v>NFC</v>
      </c>
      <c r="G7" s="31" t="str">
        <f t="shared" si="3"/>
        <v>East</v>
      </c>
      <c r="H7" s="75" t="s">
        <v>79</v>
      </c>
      <c r="I7" s="52"/>
      <c r="J7" s="55"/>
      <c r="K7" s="54" t="str">
        <f t="shared" si="5"/>
        <v/>
      </c>
      <c r="L7" s="17">
        <v>1</v>
      </c>
      <c r="M7" s="48" t="str">
        <f t="shared" si="4"/>
        <v>Lincoln Financial Field</v>
      </c>
      <c r="N7" s="49">
        <v>0.54166666666666696</v>
      </c>
      <c r="O7" s="31"/>
    </row>
    <row r="8" spans="1:15" s="6" customFormat="1" ht="18.75" customHeight="1">
      <c r="A8" s="30">
        <v>7</v>
      </c>
      <c r="B8" s="74" t="s">
        <v>31</v>
      </c>
      <c r="C8" s="30" t="str">
        <f t="shared" si="0"/>
        <v>NFC</v>
      </c>
      <c r="D8" s="30" t="str">
        <f t="shared" si="1"/>
        <v>North</v>
      </c>
      <c r="E8" s="74" t="s">
        <v>22</v>
      </c>
      <c r="F8" s="30" t="str">
        <f t="shared" si="2"/>
        <v>NFC</v>
      </c>
      <c r="G8" s="30" t="str">
        <f t="shared" si="3"/>
        <v>North</v>
      </c>
      <c r="H8" s="74" t="s">
        <v>79</v>
      </c>
      <c r="I8" s="52"/>
      <c r="J8" s="53"/>
      <c r="K8" s="54" t="str">
        <f t="shared" si="5"/>
        <v/>
      </c>
      <c r="L8" s="17">
        <v>1</v>
      </c>
      <c r="M8" s="48" t="str">
        <f t="shared" si="4"/>
        <v>Ford Field</v>
      </c>
      <c r="N8" s="49">
        <v>0.54166666666666696</v>
      </c>
      <c r="O8" s="31"/>
    </row>
    <row r="9" spans="1:15" s="6" customFormat="1" ht="18.75" customHeight="1">
      <c r="A9" s="31">
        <v>8</v>
      </c>
      <c r="B9" s="75" t="s">
        <v>34</v>
      </c>
      <c r="C9" s="31" t="str">
        <f t="shared" si="0"/>
        <v>AFC</v>
      </c>
      <c r="D9" s="31" t="str">
        <f t="shared" si="1"/>
        <v>West</v>
      </c>
      <c r="E9" s="75" t="s">
        <v>14</v>
      </c>
      <c r="F9" s="31" t="str">
        <f t="shared" si="2"/>
        <v>AFC</v>
      </c>
      <c r="G9" s="31" t="str">
        <f t="shared" si="3"/>
        <v>West</v>
      </c>
      <c r="H9" s="75" t="s">
        <v>79</v>
      </c>
      <c r="I9" s="52"/>
      <c r="J9" s="55"/>
      <c r="K9" s="54" t="str">
        <f t="shared" si="5"/>
        <v/>
      </c>
      <c r="L9" s="17">
        <v>1</v>
      </c>
      <c r="M9" s="48" t="str">
        <f t="shared" si="4"/>
        <v>Arrowhead Stadium</v>
      </c>
      <c r="N9" s="49">
        <v>0.54166666666666696</v>
      </c>
      <c r="O9" s="31"/>
    </row>
    <row r="10" spans="1:15" s="6" customFormat="1" ht="18.75" customHeight="1">
      <c r="A10" s="30">
        <v>9</v>
      </c>
      <c r="B10" s="74" t="s">
        <v>18</v>
      </c>
      <c r="C10" s="30" t="str">
        <f t="shared" si="0"/>
        <v>AFC</v>
      </c>
      <c r="D10" s="30" t="str">
        <f t="shared" si="1"/>
        <v>South</v>
      </c>
      <c r="E10" s="74" t="s">
        <v>29</v>
      </c>
      <c r="F10" s="30" t="str">
        <f t="shared" si="2"/>
        <v>AFC</v>
      </c>
      <c r="G10" s="30" t="str">
        <f t="shared" si="3"/>
        <v>South</v>
      </c>
      <c r="H10" s="74" t="s">
        <v>79</v>
      </c>
      <c r="I10" s="52"/>
      <c r="J10" s="53"/>
      <c r="K10" s="54" t="str">
        <f t="shared" si="5"/>
        <v/>
      </c>
      <c r="L10" s="17">
        <v>1</v>
      </c>
      <c r="M10" s="48" t="str">
        <f t="shared" si="4"/>
        <v>Lucas Oil Stadium</v>
      </c>
      <c r="N10" s="49">
        <v>0.54166666666666696</v>
      </c>
      <c r="O10" s="31"/>
    </row>
    <row r="11" spans="1:15" s="6" customFormat="1" ht="18.75" customHeight="1">
      <c r="A11" s="31">
        <v>10</v>
      </c>
      <c r="B11" s="75" t="s">
        <v>11</v>
      </c>
      <c r="C11" s="31" t="str">
        <f t="shared" si="0"/>
        <v>AFC</v>
      </c>
      <c r="D11" s="31" t="str">
        <f t="shared" si="1"/>
        <v>East</v>
      </c>
      <c r="E11" s="75" t="s">
        <v>17</v>
      </c>
      <c r="F11" s="31" t="str">
        <f t="shared" si="2"/>
        <v>AFC</v>
      </c>
      <c r="G11" s="31" t="str">
        <f t="shared" si="3"/>
        <v>East</v>
      </c>
      <c r="H11" s="75" t="s">
        <v>79</v>
      </c>
      <c r="I11" s="52"/>
      <c r="J11" s="55"/>
      <c r="K11" s="54" t="str">
        <f t="shared" si="5"/>
        <v/>
      </c>
      <c r="L11" s="17">
        <v>1</v>
      </c>
      <c r="M11" s="48" t="str">
        <f t="shared" si="4"/>
        <v>New Meadowlands Stadium</v>
      </c>
      <c r="N11" s="49">
        <v>0.54166666666666696</v>
      </c>
      <c r="O11" s="31"/>
    </row>
    <row r="12" spans="1:15" s="6" customFormat="1" ht="18.75" customHeight="1">
      <c r="A12" s="30">
        <v>11</v>
      </c>
      <c r="B12" s="74" t="s">
        <v>23</v>
      </c>
      <c r="C12" s="30" t="str">
        <f t="shared" si="0"/>
        <v>NFC</v>
      </c>
      <c r="D12" s="30" t="str">
        <f t="shared" si="1"/>
        <v>North</v>
      </c>
      <c r="E12" s="74" t="s">
        <v>24</v>
      </c>
      <c r="F12" s="30" t="str">
        <f t="shared" si="2"/>
        <v>NFC</v>
      </c>
      <c r="G12" s="30" t="str">
        <f t="shared" si="3"/>
        <v>North</v>
      </c>
      <c r="H12" s="74" t="s">
        <v>79</v>
      </c>
      <c r="I12" s="52"/>
      <c r="J12" s="53"/>
      <c r="K12" s="54" t="str">
        <f t="shared" si="5"/>
        <v/>
      </c>
      <c r="L12" s="17">
        <v>1</v>
      </c>
      <c r="M12" s="48" t="str">
        <f t="shared" si="4"/>
        <v>Lambeau Field</v>
      </c>
      <c r="N12" s="49">
        <v>0.54166666666666696</v>
      </c>
      <c r="O12" s="31"/>
    </row>
    <row r="13" spans="1:15" s="6" customFormat="1" ht="18.75" customHeight="1">
      <c r="A13" s="31">
        <v>12</v>
      </c>
      <c r="B13" s="75" t="s">
        <v>5</v>
      </c>
      <c r="C13" s="31" t="str">
        <f t="shared" si="0"/>
        <v>AFC</v>
      </c>
      <c r="D13" s="31" t="str">
        <f t="shared" si="1"/>
        <v>East</v>
      </c>
      <c r="E13" s="75" t="s">
        <v>12</v>
      </c>
      <c r="F13" s="31" t="str">
        <f t="shared" si="2"/>
        <v>AFC</v>
      </c>
      <c r="G13" s="31" t="str">
        <f t="shared" si="3"/>
        <v>East</v>
      </c>
      <c r="H13" s="75" t="s">
        <v>79</v>
      </c>
      <c r="I13" s="52"/>
      <c r="J13" s="55"/>
      <c r="K13" s="54" t="str">
        <f t="shared" si="5"/>
        <v/>
      </c>
      <c r="L13" s="17">
        <v>1</v>
      </c>
      <c r="M13" s="48" t="str">
        <f t="shared" si="4"/>
        <v>Gillette Stadium</v>
      </c>
      <c r="N13" s="49">
        <v>0.54166666666666696</v>
      </c>
      <c r="O13" s="31"/>
    </row>
    <row r="14" spans="1:15" s="6" customFormat="1" ht="18.75" customHeight="1">
      <c r="A14" s="30">
        <v>13</v>
      </c>
      <c r="B14" s="74" t="s">
        <v>26</v>
      </c>
      <c r="C14" s="30" t="str">
        <f t="shared" si="0"/>
        <v>AFC</v>
      </c>
      <c r="D14" s="30" t="str">
        <f t="shared" si="1"/>
        <v>South</v>
      </c>
      <c r="E14" s="74" t="s">
        <v>20</v>
      </c>
      <c r="F14" s="30" t="str">
        <f t="shared" si="2"/>
        <v>AFC</v>
      </c>
      <c r="G14" s="30" t="str">
        <f t="shared" si="3"/>
        <v>South</v>
      </c>
      <c r="H14" s="74" t="s">
        <v>79</v>
      </c>
      <c r="I14" s="52"/>
      <c r="J14" s="53"/>
      <c r="K14" s="54" t="str">
        <f t="shared" si="5"/>
        <v/>
      </c>
      <c r="L14" s="17">
        <v>1</v>
      </c>
      <c r="M14" s="48" t="str">
        <f t="shared" si="4"/>
        <v>Reliant Stadium</v>
      </c>
      <c r="N14" s="49">
        <v>0.54166666666666663</v>
      </c>
      <c r="O14" s="31"/>
    </row>
    <row r="15" spans="1:15" s="6" customFormat="1" ht="18.75" customHeight="1">
      <c r="A15" s="31">
        <v>14</v>
      </c>
      <c r="B15" s="75" t="s">
        <v>74</v>
      </c>
      <c r="C15" s="31" t="str">
        <f t="shared" si="0"/>
        <v>NFC</v>
      </c>
      <c r="D15" s="31" t="str">
        <f t="shared" si="1"/>
        <v>West</v>
      </c>
      <c r="E15" s="75" t="s">
        <v>21</v>
      </c>
      <c r="F15" s="31" t="str">
        <f t="shared" si="2"/>
        <v>NFC</v>
      </c>
      <c r="G15" s="31" t="str">
        <f t="shared" si="3"/>
        <v>West</v>
      </c>
      <c r="H15" s="75" t="s">
        <v>79</v>
      </c>
      <c r="I15" s="52"/>
      <c r="J15" s="55"/>
      <c r="K15" s="54" t="str">
        <f t="shared" si="5"/>
        <v/>
      </c>
      <c r="L15" s="17">
        <v>1</v>
      </c>
      <c r="M15" s="48" t="str">
        <f t="shared" si="4"/>
        <v>Qwest Field</v>
      </c>
      <c r="N15" s="49">
        <v>0.67708333333333337</v>
      </c>
      <c r="O15" s="31"/>
    </row>
    <row r="16" spans="1:15" s="6" customFormat="1" ht="18.75" customHeight="1">
      <c r="A16" s="30">
        <v>15</v>
      </c>
      <c r="B16" s="74" t="s">
        <v>33</v>
      </c>
      <c r="C16" s="30" t="str">
        <f t="shared" si="0"/>
        <v>AFC</v>
      </c>
      <c r="D16" s="30" t="str">
        <f t="shared" si="1"/>
        <v>West</v>
      </c>
      <c r="E16" s="74" t="s">
        <v>15</v>
      </c>
      <c r="F16" s="30" t="str">
        <f t="shared" si="2"/>
        <v>AFC</v>
      </c>
      <c r="G16" s="30" t="str">
        <f t="shared" si="3"/>
        <v>West</v>
      </c>
      <c r="H16" s="74" t="s">
        <v>79</v>
      </c>
      <c r="I16" s="52"/>
      <c r="J16" s="53"/>
      <c r="K16" s="54" t="str">
        <f t="shared" si="5"/>
        <v/>
      </c>
      <c r="L16" s="17">
        <v>1</v>
      </c>
      <c r="M16" s="48" t="str">
        <f t="shared" si="4"/>
        <v>Invesco Field at Mile High</v>
      </c>
      <c r="N16" s="49">
        <v>0.67708333333333337</v>
      </c>
      <c r="O16" s="31"/>
    </row>
    <row r="17" spans="1:15" s="6" customFormat="1" ht="18.75" customHeight="1">
      <c r="A17" s="31">
        <v>16</v>
      </c>
      <c r="B17" s="75" t="s">
        <v>28</v>
      </c>
      <c r="C17" s="31" t="str">
        <f t="shared" si="0"/>
        <v>NFC</v>
      </c>
      <c r="D17" s="31" t="str">
        <f t="shared" si="1"/>
        <v>West</v>
      </c>
      <c r="E17" s="75" t="s">
        <v>27</v>
      </c>
      <c r="F17" s="31" t="str">
        <f t="shared" si="2"/>
        <v>NFC</v>
      </c>
      <c r="G17" s="31" t="str">
        <f t="shared" si="3"/>
        <v>West</v>
      </c>
      <c r="H17" s="75" t="s">
        <v>79</v>
      </c>
      <c r="I17" s="52"/>
      <c r="J17" s="55"/>
      <c r="K17" s="54" t="str">
        <f t="shared" si="5"/>
        <v/>
      </c>
      <c r="L17" s="17">
        <v>1</v>
      </c>
      <c r="M17" s="48" t="str">
        <f t="shared" si="4"/>
        <v>Candlestick Park</v>
      </c>
      <c r="N17" s="49">
        <v>0.67708333333333337</v>
      </c>
      <c r="O17" s="31"/>
    </row>
    <row r="18" spans="1:15" s="6" customFormat="1" ht="18.75" customHeight="1">
      <c r="A18" s="77"/>
      <c r="B18" s="76"/>
      <c r="C18" s="76"/>
      <c r="D18" s="76"/>
      <c r="E18" s="76"/>
      <c r="F18" s="76"/>
      <c r="G18" s="76"/>
      <c r="H18" s="76"/>
      <c r="I18" s="4"/>
      <c r="J18" s="3"/>
      <c r="K18" s="54" t="str">
        <f>IF(ISBLANK(I2),"",(IF(K2=B2,E2,B2)))</f>
        <v/>
      </c>
      <c r="L18" s="17">
        <v>0</v>
      </c>
      <c r="M18" s="1"/>
      <c r="N18" s="45"/>
      <c r="O18" s="1"/>
    </row>
    <row r="19" spans="1:15" s="6" customFormat="1" ht="18.75" customHeight="1">
      <c r="A19" s="76"/>
      <c r="B19" s="76"/>
      <c r="C19" s="76"/>
      <c r="D19" s="76"/>
      <c r="E19" s="76"/>
      <c r="F19" s="76"/>
      <c r="G19" s="76"/>
      <c r="H19" s="76"/>
      <c r="I19" s="4"/>
      <c r="J19" s="3"/>
      <c r="K19" s="54" t="str">
        <f t="shared" ref="K19:K32" si="6">IF(ISBLANK(I3),"",(IF(K3=B3,E3,B3)))</f>
        <v/>
      </c>
      <c r="L19" s="17">
        <v>0</v>
      </c>
      <c r="M19" s="1"/>
      <c r="N19" s="45"/>
      <c r="O19" s="1"/>
    </row>
    <row r="20" spans="1:15" ht="18.75" customHeight="1">
      <c r="A20" s="77"/>
      <c r="B20" s="76"/>
      <c r="C20" s="76"/>
      <c r="D20" s="76"/>
      <c r="E20" s="76"/>
      <c r="F20" s="76"/>
      <c r="G20" s="76"/>
      <c r="H20" s="76"/>
      <c r="J20" s="3"/>
      <c r="K20" s="54" t="str">
        <f t="shared" si="6"/>
        <v/>
      </c>
      <c r="L20" s="17">
        <v>0</v>
      </c>
      <c r="N20" s="45"/>
    </row>
    <row r="21" spans="1:15" ht="18.75" customHeight="1">
      <c r="A21" s="76"/>
      <c r="B21" s="76"/>
      <c r="C21" s="76"/>
      <c r="D21" s="76"/>
      <c r="E21" s="76"/>
      <c r="F21" s="76"/>
      <c r="G21" s="76"/>
      <c r="H21" s="76"/>
      <c r="J21" s="3"/>
      <c r="K21" s="54" t="str">
        <f t="shared" si="6"/>
        <v/>
      </c>
      <c r="L21" s="17">
        <v>0</v>
      </c>
      <c r="N21" s="45"/>
    </row>
    <row r="22" spans="1:15" ht="18.75" customHeight="1">
      <c r="A22" s="76"/>
      <c r="B22" s="76"/>
      <c r="C22" s="76"/>
      <c r="D22" s="76"/>
      <c r="E22" s="76"/>
      <c r="F22" s="76"/>
      <c r="G22" s="76"/>
      <c r="H22" s="76"/>
      <c r="J22" s="105" t="s">
        <v>92</v>
      </c>
      <c r="K22" s="54" t="str">
        <f t="shared" si="6"/>
        <v/>
      </c>
      <c r="L22" s="17">
        <v>0</v>
      </c>
      <c r="N22" s="45"/>
    </row>
    <row r="23" spans="1:15" ht="18.75" customHeight="1">
      <c r="A23" s="76"/>
      <c r="B23" s="76"/>
      <c r="C23" s="76"/>
      <c r="D23" s="76"/>
      <c r="E23" s="76"/>
      <c r="F23" s="76"/>
      <c r="G23" s="76"/>
      <c r="H23" s="76"/>
      <c r="J23" s="105"/>
      <c r="K23" s="54" t="str">
        <f t="shared" si="6"/>
        <v/>
      </c>
      <c r="L23" s="17">
        <v>0</v>
      </c>
      <c r="N23" s="45"/>
    </row>
    <row r="24" spans="1:15" ht="18.75" customHeight="1">
      <c r="J24" s="105"/>
      <c r="K24" s="54" t="str">
        <f t="shared" si="6"/>
        <v/>
      </c>
      <c r="L24" s="17">
        <v>0</v>
      </c>
      <c r="N24" s="45"/>
    </row>
    <row r="25" spans="1:15" ht="18.75" customHeight="1">
      <c r="A25" s="9"/>
      <c r="J25" s="105"/>
      <c r="K25" s="54" t="str">
        <f t="shared" si="6"/>
        <v/>
      </c>
      <c r="L25" s="17">
        <v>0</v>
      </c>
    </row>
    <row r="26" spans="1:15" ht="18.75" customHeight="1">
      <c r="A26" s="9"/>
      <c r="J26" s="105"/>
      <c r="K26" s="54" t="str">
        <f t="shared" si="6"/>
        <v/>
      </c>
      <c r="L26" s="17">
        <v>0</v>
      </c>
    </row>
    <row r="27" spans="1:15" ht="18.75" customHeight="1">
      <c r="J27" s="105"/>
      <c r="K27" s="54" t="str">
        <f t="shared" si="6"/>
        <v/>
      </c>
      <c r="L27" s="17">
        <v>0</v>
      </c>
    </row>
    <row r="28" spans="1:15" ht="18.75" customHeight="1">
      <c r="J28" s="105"/>
      <c r="K28" s="54" t="str">
        <f t="shared" si="6"/>
        <v/>
      </c>
      <c r="L28" s="17">
        <v>0</v>
      </c>
    </row>
    <row r="29" spans="1:15" ht="18.75" customHeight="1">
      <c r="J29" s="105"/>
      <c r="K29" s="54" t="str">
        <f t="shared" si="6"/>
        <v/>
      </c>
      <c r="L29" s="17">
        <v>0</v>
      </c>
    </row>
    <row r="30" spans="1:15" ht="18.75" customHeight="1">
      <c r="J30" s="105"/>
      <c r="K30" s="54" t="str">
        <f>IF(ISBLANK(I14),"",(IF(K14=B14,E14,B14)))</f>
        <v/>
      </c>
      <c r="L30" s="17">
        <v>0</v>
      </c>
    </row>
    <row r="31" spans="1:15" ht="18.75" customHeight="1">
      <c r="J31" s="105"/>
      <c r="K31" s="54" t="str">
        <f t="shared" si="6"/>
        <v/>
      </c>
      <c r="L31" s="17">
        <v>0</v>
      </c>
    </row>
    <row r="32" spans="1:15" ht="18.75" customHeight="1">
      <c r="J32" s="105"/>
      <c r="K32" s="54" t="str">
        <f t="shared" si="6"/>
        <v/>
      </c>
      <c r="L32" s="17">
        <v>0</v>
      </c>
    </row>
    <row r="33" spans="10:12" ht="18.75" customHeight="1">
      <c r="J33" s="105"/>
      <c r="K33" s="54" t="str">
        <f>IF(ISBLANK(I17),"",(IF(K17=B17,E17,B17)))</f>
        <v/>
      </c>
      <c r="L33" s="17">
        <v>0</v>
      </c>
    </row>
  </sheetData>
  <sheetProtection selectLockedCells="1"/>
  <mergeCells count="1">
    <mergeCell ref="J22:J33"/>
  </mergeCells>
  <phoneticPr fontId="0" type="noConversion"/>
  <dataValidations disablePrompts="1" count="4">
    <dataValidation type="list" allowBlank="1" showInputMessage="1" showErrorMessage="1" promptTitle="Game Day weather" prompt="Some use this data in their team assessments." sqref="O2:O17">
      <formula1>SkyList</formula1>
    </dataValidation>
    <dataValidation type="list" allowBlank="1" showInputMessage="1" showErrorMessage="1" sqref="B2:B17 B33:B34 E2:E17">
      <formula1>TeamList</formula1>
    </dataValidation>
    <dataValidation type="list" allowBlank="1" showInputMessage="1" showErrorMessage="1" sqref="N2:N24">
      <formula1>"12:30 PM, 1:00 PM, 4:05 PM, 4:15 PM, 7:00 PM, 8:20 PM, 8:30 PM, 10:15 PM"</formula1>
    </dataValidation>
    <dataValidation type="list" allowBlank="1" showInputMessage="1" showErrorMessage="1" sqref="H2:H17">
      <formula1>"Thu, Sat, Sun, Mon"</formula1>
    </dataValidation>
  </dataValidations>
  <pageMargins left="0.75" right="0.75" top="1" bottom="1" header="0.5" footer="0.5"/>
  <pageSetup scale="59" orientation="landscape" r:id="rId1"/>
  <headerFooter alignWithMargins="0">
    <oddHeader>&amp;C&amp;"Arial,Bold"&amp;22&amp;EWeek 17  Sunday, Jan. 3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AJ72"/>
  <sheetViews>
    <sheetView showGridLines="0" showRowColHeaders="0" zoomScaleNormal="100" workbookViewId="0">
      <pane ySplit="4" topLeftCell="A5" activePane="bottomLeft" state="frozen"/>
      <selection pane="bottomLeft" activeCell="AG4" sqref="AG4"/>
    </sheetView>
  </sheetViews>
  <sheetFormatPr defaultRowHeight="12.75"/>
  <cols>
    <col min="1" max="1" width="2.140625" style="68" customWidth="1"/>
    <col min="2" max="2" width="15.42578125" style="7" customWidth="1"/>
    <col min="3" max="3" width="13.85546875" style="7" customWidth="1"/>
    <col min="4" max="5" width="5.140625" style="7" customWidth="1"/>
    <col min="6" max="6" width="10.85546875" style="7" customWidth="1"/>
    <col min="7" max="7" width="8.28515625" style="7" customWidth="1"/>
    <col min="8" max="8" width="16.28515625" style="7" customWidth="1"/>
    <col min="9" max="9" width="15.140625" style="7" customWidth="1"/>
    <col min="10" max="10" width="15" style="7" customWidth="1"/>
    <col min="11" max="11" width="15.7109375" style="7" customWidth="1"/>
    <col min="12" max="12" width="2.140625" style="7" customWidth="1"/>
    <col min="13" max="29" width="5.5703125" style="7" customWidth="1"/>
    <col min="30" max="31" width="8" style="7" customWidth="1"/>
    <col min="32" max="32" width="2.7109375" style="7" customWidth="1"/>
    <col min="33" max="34" width="9.140625" style="7"/>
    <col min="35" max="35" width="29.7109375" style="7" customWidth="1"/>
    <col min="36" max="36" width="15.7109375" style="7" customWidth="1"/>
    <col min="37" max="16384" width="9.140625" style="7"/>
  </cols>
  <sheetData>
    <row r="1" spans="1:31" ht="7.5" customHeight="1" thickBot="1"/>
    <row r="2" spans="1:31" ht="30" customHeight="1" thickBot="1">
      <c r="A2" s="69"/>
      <c r="B2" s="88" t="s">
        <v>126</v>
      </c>
      <c r="C2" s="89"/>
      <c r="D2" s="89"/>
      <c r="E2" s="89"/>
      <c r="F2" s="89"/>
      <c r="G2" s="89"/>
      <c r="H2" s="89"/>
      <c r="I2" s="89"/>
      <c r="J2" s="89"/>
      <c r="K2" s="90"/>
      <c r="L2" s="23"/>
      <c r="M2" s="88" t="s">
        <v>132</v>
      </c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90"/>
    </row>
    <row r="3" spans="1:31" ht="25.5" customHeight="1" thickBot="1">
      <c r="A3" s="69"/>
      <c r="B3" s="98" t="s">
        <v>37</v>
      </c>
      <c r="C3" s="93" t="s">
        <v>36</v>
      </c>
      <c r="D3" s="99" t="s">
        <v>90</v>
      </c>
      <c r="E3" s="99" t="s">
        <v>91</v>
      </c>
      <c r="F3" s="101" t="s">
        <v>130</v>
      </c>
      <c r="G3" s="103" t="s">
        <v>131</v>
      </c>
      <c r="H3" s="96" t="s">
        <v>95</v>
      </c>
      <c r="I3" s="96" t="s">
        <v>160</v>
      </c>
      <c r="J3" s="98" t="s">
        <v>94</v>
      </c>
      <c r="K3" s="98" t="s">
        <v>71</v>
      </c>
      <c r="L3" s="23"/>
      <c r="M3" s="91" t="s">
        <v>150</v>
      </c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3"/>
      <c r="AD3" s="94" t="s">
        <v>134</v>
      </c>
      <c r="AE3" s="95"/>
    </row>
    <row r="4" spans="1:31" ht="33" customHeight="1" thickBot="1">
      <c r="A4" s="70"/>
      <c r="B4" s="98"/>
      <c r="C4" s="93"/>
      <c r="D4" s="100"/>
      <c r="E4" s="100"/>
      <c r="F4" s="102"/>
      <c r="G4" s="104"/>
      <c r="H4" s="97"/>
      <c r="I4" s="97"/>
      <c r="J4" s="98"/>
      <c r="K4" s="98"/>
      <c r="L4" s="23"/>
      <c r="M4" s="46">
        <v>1</v>
      </c>
      <c r="N4" s="46">
        <v>2</v>
      </c>
      <c r="O4" s="46">
        <v>3</v>
      </c>
      <c r="P4" s="46">
        <v>4</v>
      </c>
      <c r="Q4" s="46">
        <v>5</v>
      </c>
      <c r="R4" s="46">
        <v>6</v>
      </c>
      <c r="S4" s="46">
        <v>7</v>
      </c>
      <c r="T4" s="46">
        <v>8</v>
      </c>
      <c r="U4" s="46">
        <v>9</v>
      </c>
      <c r="V4" s="46">
        <v>10</v>
      </c>
      <c r="W4" s="46">
        <v>11</v>
      </c>
      <c r="X4" s="46">
        <v>12</v>
      </c>
      <c r="Y4" s="46">
        <v>13</v>
      </c>
      <c r="Z4" s="46">
        <v>14</v>
      </c>
      <c r="AA4" s="46">
        <v>15</v>
      </c>
      <c r="AB4" s="46">
        <v>16</v>
      </c>
      <c r="AC4" s="46">
        <v>17</v>
      </c>
      <c r="AD4" s="39" t="s">
        <v>129</v>
      </c>
      <c r="AE4" s="39" t="s">
        <v>133</v>
      </c>
    </row>
    <row r="5" spans="1:31" ht="57" customHeight="1" thickBot="1">
      <c r="A5" s="71">
        <v>1</v>
      </c>
      <c r="B5" s="37" t="s">
        <v>11</v>
      </c>
      <c r="C5" s="43" t="s">
        <v>40</v>
      </c>
      <c r="D5" s="67">
        <f>SUMIF(M5:AC5,1)</f>
        <v>0</v>
      </c>
      <c r="E5" s="67">
        <f>COUNTIF(M5:AC5,0)</f>
        <v>0</v>
      </c>
      <c r="F5" s="37" t="s">
        <v>70</v>
      </c>
      <c r="G5" s="43" t="s">
        <v>86</v>
      </c>
      <c r="H5" s="42" t="s">
        <v>96</v>
      </c>
      <c r="I5" s="42" t="s">
        <v>135</v>
      </c>
      <c r="J5" s="27"/>
      <c r="K5" s="28"/>
      <c r="L5" s="23"/>
      <c r="M5" s="38" t="str">
        <f t="shared" ref="M5:M36" si="0">IF(ISNA(VLOOKUP(B5,PointList1,2,FALSE)),"",VLOOKUP(B5,PointList1,2,FALSE))</f>
        <v/>
      </c>
      <c r="N5" s="38" t="str">
        <f t="shared" ref="N5:N36" si="1">IF(ISNA(VLOOKUP(B5,PointList2,2,FALSE)),"",VLOOKUP(B5,PointList2,2,FALSE))</f>
        <v/>
      </c>
      <c r="O5" s="38" t="str">
        <f t="shared" ref="O5:O36" si="2">IF(ISNA(VLOOKUP(B5,PointList3,2,FALSE)),"",VLOOKUP(B5,PointList3,2,FALSE))</f>
        <v/>
      </c>
      <c r="P5" s="38" t="str">
        <f t="shared" ref="P5:P36" si="3">IF(ISNA(VLOOKUP(B5,PointList4,2,FALSE)),"",VLOOKUP(B5,PointList4,2,FALSE))</f>
        <v/>
      </c>
      <c r="Q5" s="38" t="str">
        <f t="shared" ref="Q5:Q36" si="4">IF(ISNA(VLOOKUP(B5,PointList5,2,FALSE)),"",VLOOKUP(B5,PointList5,2,FALSE))</f>
        <v/>
      </c>
      <c r="R5" s="38" t="str">
        <f t="shared" ref="R5:R36" si="5">IF(ISNA(VLOOKUP(B5,PointList6,2,FALSE)),"",VLOOKUP(B5,PointList6,2,FALSE))</f>
        <v>BYE</v>
      </c>
      <c r="S5" s="38" t="str">
        <f t="shared" ref="S5:S36" si="6">IF(ISNA(VLOOKUP(B5,PointList7,2,FALSE)),"",VLOOKUP(B5,PointList7,2,FALSE))</f>
        <v/>
      </c>
      <c r="T5" s="38" t="str">
        <f t="shared" ref="T5:T36" si="7">IF(ISNA(VLOOKUP(B5,PointList8,2,FALSE)),"",VLOOKUP(B5,PointList8,2,FALSE))</f>
        <v/>
      </c>
      <c r="U5" s="38" t="str">
        <f t="shared" ref="U5:U36" si="8">IF(ISNA(VLOOKUP(B5,PointList9,2,FALSE)),"",VLOOKUP(B5,PointList9,2,FALSE))</f>
        <v/>
      </c>
      <c r="V5" s="38" t="str">
        <f t="shared" ref="V5:V36" si="9">IF(ISNA(VLOOKUP(B5,PointList10,2,FALSE)),"",VLOOKUP(B5,PointList10,2,FALSE))</f>
        <v/>
      </c>
      <c r="W5" s="38" t="str">
        <f t="shared" ref="W5:W36" si="10">IF(ISNA(VLOOKUP(B5,PointList11,2,FALSE)),"",VLOOKUP(B5,PointList11,2,FALSE))</f>
        <v/>
      </c>
      <c r="X5" s="38" t="str">
        <f t="shared" ref="X5:X36" si="11">IF(ISNA(VLOOKUP(B5,PointList12,2,FALSE)),"",VLOOKUP(B5,PointList12,2,FALSE))</f>
        <v/>
      </c>
      <c r="Y5" s="38" t="str">
        <f t="shared" ref="Y5:Y36" si="12">IF(ISNA(VLOOKUP(B5,PointList13,2,FALSE)),"",VLOOKUP(B5,PointList13,2,FALSE))</f>
        <v/>
      </c>
      <c r="Z5" s="38" t="str">
        <f t="shared" ref="Z5:Z36" si="13">IF(ISNA(VLOOKUP(B5,PointList14,2,FALSE)),"",VLOOKUP(B5,PointList14,2,FALSE))</f>
        <v/>
      </c>
      <c r="AA5" s="38" t="str">
        <f t="shared" ref="AA5:AA36" si="14">IF(ISNA(VLOOKUP(B5,PointList15,2,FALSE)),"",VLOOKUP(B5,PointList15,2,FALSE))</f>
        <v/>
      </c>
      <c r="AB5" s="38" t="str">
        <f t="shared" ref="AB5:AB36" si="15">IF(ISNA(VLOOKUP(B5,PointList16,2,FALSE)),"",VLOOKUP(B5,PointList16,2,FALSE))</f>
        <v/>
      </c>
      <c r="AC5" s="38" t="str">
        <f t="shared" ref="AC5:AC36" si="16">IF(ISNA(VLOOKUP(B5,PointList17,2,FALSE)),"",VLOOKUP(B5,PointList17,2,FALSE))</f>
        <v/>
      </c>
      <c r="AD5" s="44">
        <f>SUMIF(M5:AC5,1)</f>
        <v>0</v>
      </c>
      <c r="AE5" s="44">
        <f>COUNTIF(M5:AC5,0)</f>
        <v>0</v>
      </c>
    </row>
    <row r="6" spans="1:31" ht="57" customHeight="1" thickBot="1">
      <c r="A6" s="69">
        <v>2</v>
      </c>
      <c r="B6" s="37" t="s">
        <v>5</v>
      </c>
      <c r="C6" s="43" t="s">
        <v>49</v>
      </c>
      <c r="D6" s="67">
        <f>SUMIF(M6:AC6,1)</f>
        <v>0</v>
      </c>
      <c r="E6" s="67">
        <f>COUNTIF(M6:AC6,0)</f>
        <v>0</v>
      </c>
      <c r="F6" s="37" t="s">
        <v>70</v>
      </c>
      <c r="G6" s="43" t="s">
        <v>86</v>
      </c>
      <c r="H6" s="42" t="s">
        <v>124</v>
      </c>
      <c r="I6" s="42" t="s">
        <v>136</v>
      </c>
      <c r="J6" s="27"/>
      <c r="K6" s="28"/>
      <c r="L6" s="23"/>
      <c r="M6" s="38" t="str">
        <f t="shared" si="0"/>
        <v/>
      </c>
      <c r="N6" s="38" t="str">
        <f t="shared" si="1"/>
        <v/>
      </c>
      <c r="O6" s="38" t="str">
        <f t="shared" si="2"/>
        <v/>
      </c>
      <c r="P6" s="38" t="str">
        <f t="shared" si="3"/>
        <v/>
      </c>
      <c r="Q6" s="38" t="str">
        <f t="shared" si="4"/>
        <v>BYE</v>
      </c>
      <c r="R6" s="38" t="str">
        <f t="shared" si="5"/>
        <v/>
      </c>
      <c r="S6" s="38" t="str">
        <f t="shared" si="6"/>
        <v/>
      </c>
      <c r="T6" s="38" t="str">
        <f t="shared" si="7"/>
        <v/>
      </c>
      <c r="U6" s="38" t="str">
        <f t="shared" si="8"/>
        <v/>
      </c>
      <c r="V6" s="38" t="str">
        <f t="shared" si="9"/>
        <v/>
      </c>
      <c r="W6" s="38" t="str">
        <f t="shared" si="10"/>
        <v/>
      </c>
      <c r="X6" s="38" t="str">
        <f t="shared" si="11"/>
        <v/>
      </c>
      <c r="Y6" s="38" t="str">
        <f t="shared" si="12"/>
        <v/>
      </c>
      <c r="Z6" s="38" t="str">
        <f t="shared" si="13"/>
        <v/>
      </c>
      <c r="AA6" s="38" t="str">
        <f t="shared" si="14"/>
        <v/>
      </c>
      <c r="AB6" s="38" t="str">
        <f t="shared" si="15"/>
        <v/>
      </c>
      <c r="AC6" s="38" t="str">
        <f t="shared" si="16"/>
        <v/>
      </c>
      <c r="AD6" s="44">
        <f>SUMIF(M6:AC6,1)</f>
        <v>0</v>
      </c>
      <c r="AE6" s="44">
        <f>COUNTIF(M6:AC6,"0")</f>
        <v>0</v>
      </c>
    </row>
    <row r="7" spans="1:31" ht="57" customHeight="1" thickBot="1">
      <c r="A7" s="69">
        <v>3</v>
      </c>
      <c r="B7" s="42" t="s">
        <v>12</v>
      </c>
      <c r="C7" s="43" t="s">
        <v>51</v>
      </c>
      <c r="D7" s="67">
        <f t="shared" ref="D7:D36" si="17">SUMIF(M7:AC7,1)</f>
        <v>0</v>
      </c>
      <c r="E7" s="67">
        <f t="shared" ref="E7:E36" si="18">COUNTIF(M7:AC7,0)</f>
        <v>0</v>
      </c>
      <c r="F7" s="37" t="s">
        <v>70</v>
      </c>
      <c r="G7" s="43" t="s">
        <v>86</v>
      </c>
      <c r="H7" s="26" t="s">
        <v>97</v>
      </c>
      <c r="I7" s="42" t="s">
        <v>142</v>
      </c>
      <c r="J7" s="27"/>
      <c r="K7" s="28"/>
      <c r="L7" s="23"/>
      <c r="M7" s="38" t="str">
        <f t="shared" si="0"/>
        <v/>
      </c>
      <c r="N7" s="38" t="str">
        <f t="shared" si="1"/>
        <v/>
      </c>
      <c r="O7" s="38" t="str">
        <f t="shared" si="2"/>
        <v/>
      </c>
      <c r="P7" s="38" t="str">
        <f t="shared" si="3"/>
        <v/>
      </c>
      <c r="Q7" s="38" t="str">
        <f t="shared" si="4"/>
        <v>BYE</v>
      </c>
      <c r="R7" s="38" t="str">
        <f t="shared" si="5"/>
        <v/>
      </c>
      <c r="S7" s="38" t="str">
        <f t="shared" si="6"/>
        <v/>
      </c>
      <c r="T7" s="38" t="str">
        <f t="shared" si="7"/>
        <v/>
      </c>
      <c r="U7" s="38" t="str">
        <f t="shared" si="8"/>
        <v/>
      </c>
      <c r="V7" s="38" t="str">
        <f t="shared" si="9"/>
        <v/>
      </c>
      <c r="W7" s="38" t="str">
        <f t="shared" si="10"/>
        <v/>
      </c>
      <c r="X7" s="38" t="str">
        <f t="shared" si="11"/>
        <v/>
      </c>
      <c r="Y7" s="38" t="str">
        <f t="shared" si="12"/>
        <v/>
      </c>
      <c r="Z7" s="38" t="str">
        <f t="shared" si="13"/>
        <v/>
      </c>
      <c r="AA7" s="38" t="str">
        <f t="shared" si="14"/>
        <v/>
      </c>
      <c r="AB7" s="38" t="str">
        <f t="shared" si="15"/>
        <v/>
      </c>
      <c r="AC7" s="38" t="str">
        <f t="shared" si="16"/>
        <v/>
      </c>
      <c r="AD7" s="44">
        <f t="shared" ref="AD7:AD36" si="19">SUMIF(M7:AC7,1)</f>
        <v>0</v>
      </c>
      <c r="AE7" s="44">
        <f>COUNTIF(M7:AC7,0)</f>
        <v>0</v>
      </c>
    </row>
    <row r="8" spans="1:31" ht="57" customHeight="1" thickBot="1">
      <c r="A8" s="69">
        <v>4</v>
      </c>
      <c r="B8" s="37" t="s">
        <v>17</v>
      </c>
      <c r="C8" s="43" t="s">
        <v>54</v>
      </c>
      <c r="D8" s="67">
        <f t="shared" si="17"/>
        <v>0</v>
      </c>
      <c r="E8" s="67">
        <f t="shared" si="18"/>
        <v>0</v>
      </c>
      <c r="F8" s="37" t="s">
        <v>70</v>
      </c>
      <c r="G8" s="43" t="s">
        <v>86</v>
      </c>
      <c r="H8" s="26" t="s">
        <v>156</v>
      </c>
      <c r="I8" s="42" t="s">
        <v>142</v>
      </c>
      <c r="J8" s="27"/>
      <c r="K8" s="28"/>
      <c r="L8" s="23"/>
      <c r="M8" s="38" t="str">
        <f t="shared" si="0"/>
        <v/>
      </c>
      <c r="N8" s="38" t="str">
        <f t="shared" si="1"/>
        <v/>
      </c>
      <c r="O8" s="38" t="str">
        <f t="shared" si="2"/>
        <v/>
      </c>
      <c r="P8" s="38" t="str">
        <f t="shared" si="3"/>
        <v/>
      </c>
      <c r="Q8" s="38" t="str">
        <f t="shared" si="4"/>
        <v/>
      </c>
      <c r="R8" s="38" t="str">
        <f t="shared" si="5"/>
        <v/>
      </c>
      <c r="S8" s="38" t="str">
        <f t="shared" si="6"/>
        <v>BYE</v>
      </c>
      <c r="T8" s="38" t="str">
        <f t="shared" si="7"/>
        <v/>
      </c>
      <c r="U8" s="38" t="str">
        <f t="shared" si="8"/>
        <v/>
      </c>
      <c r="V8" s="38" t="str">
        <f t="shared" si="9"/>
        <v/>
      </c>
      <c r="W8" s="38" t="str">
        <f t="shared" si="10"/>
        <v/>
      </c>
      <c r="X8" s="38" t="str">
        <f t="shared" si="11"/>
        <v/>
      </c>
      <c r="Y8" s="38" t="str">
        <f t="shared" si="12"/>
        <v/>
      </c>
      <c r="Z8" s="38" t="str">
        <f t="shared" si="13"/>
        <v/>
      </c>
      <c r="AA8" s="38" t="str">
        <f t="shared" si="14"/>
        <v/>
      </c>
      <c r="AB8" s="38" t="str">
        <f t="shared" si="15"/>
        <v/>
      </c>
      <c r="AC8" s="38" t="str">
        <f t="shared" si="16"/>
        <v/>
      </c>
      <c r="AD8" s="44">
        <f t="shared" si="19"/>
        <v>0</v>
      </c>
      <c r="AE8" s="44">
        <f>COUNTIF(M8:AC8,"0")</f>
        <v>0</v>
      </c>
    </row>
    <row r="9" spans="1:31" ht="57" customHeight="1" thickBot="1">
      <c r="A9" s="69">
        <v>5</v>
      </c>
      <c r="B9" s="37" t="s">
        <v>30</v>
      </c>
      <c r="C9" s="43" t="s">
        <v>53</v>
      </c>
      <c r="D9" s="67">
        <f t="shared" si="17"/>
        <v>0</v>
      </c>
      <c r="E9" s="67">
        <f t="shared" si="18"/>
        <v>0</v>
      </c>
      <c r="F9" s="37" t="s">
        <v>69</v>
      </c>
      <c r="G9" s="43" t="s">
        <v>86</v>
      </c>
      <c r="H9" s="26" t="s">
        <v>156</v>
      </c>
      <c r="I9" s="42" t="s">
        <v>142</v>
      </c>
      <c r="J9" s="27"/>
      <c r="K9" s="28"/>
      <c r="L9" s="23"/>
      <c r="M9" s="38" t="str">
        <f t="shared" si="0"/>
        <v/>
      </c>
      <c r="N9" s="38" t="str">
        <f t="shared" si="1"/>
        <v/>
      </c>
      <c r="O9" s="38" t="str">
        <f t="shared" si="2"/>
        <v/>
      </c>
      <c r="P9" s="38" t="str">
        <f t="shared" si="3"/>
        <v/>
      </c>
      <c r="Q9" s="38" t="str">
        <f t="shared" si="4"/>
        <v/>
      </c>
      <c r="R9" s="38" t="str">
        <f t="shared" si="5"/>
        <v/>
      </c>
      <c r="S9" s="38" t="str">
        <f t="shared" si="6"/>
        <v/>
      </c>
      <c r="T9" s="38" t="str">
        <f t="shared" si="7"/>
        <v>BYE</v>
      </c>
      <c r="U9" s="38" t="str">
        <f t="shared" si="8"/>
        <v/>
      </c>
      <c r="V9" s="38" t="str">
        <f t="shared" si="9"/>
        <v/>
      </c>
      <c r="W9" s="38" t="str">
        <f t="shared" si="10"/>
        <v/>
      </c>
      <c r="X9" s="38" t="str">
        <f t="shared" si="11"/>
        <v/>
      </c>
      <c r="Y9" s="38" t="str">
        <f t="shared" si="12"/>
        <v/>
      </c>
      <c r="Z9" s="38" t="str">
        <f t="shared" si="13"/>
        <v/>
      </c>
      <c r="AA9" s="38" t="str">
        <f t="shared" si="14"/>
        <v/>
      </c>
      <c r="AB9" s="38" t="str">
        <f t="shared" si="15"/>
        <v/>
      </c>
      <c r="AC9" s="38" t="str">
        <f t="shared" si="16"/>
        <v/>
      </c>
      <c r="AD9" s="44">
        <f t="shared" si="19"/>
        <v>0</v>
      </c>
      <c r="AE9" s="44">
        <f>COUNTIF(M9:AC9,0)</f>
        <v>0</v>
      </c>
    </row>
    <row r="10" spans="1:31" ht="57" customHeight="1" thickBot="1">
      <c r="A10" s="69">
        <v>6</v>
      </c>
      <c r="B10" s="41" t="s">
        <v>19</v>
      </c>
      <c r="C10" s="43" t="s">
        <v>55</v>
      </c>
      <c r="D10" s="67">
        <f t="shared" si="17"/>
        <v>0</v>
      </c>
      <c r="E10" s="67">
        <f t="shared" si="18"/>
        <v>0</v>
      </c>
      <c r="F10" s="37" t="s">
        <v>69</v>
      </c>
      <c r="G10" s="43" t="s">
        <v>86</v>
      </c>
      <c r="H10" s="39" t="s">
        <v>119</v>
      </c>
      <c r="I10" s="39" t="s">
        <v>145</v>
      </c>
      <c r="J10" s="27"/>
      <c r="K10" s="28"/>
      <c r="L10" s="23"/>
      <c r="M10" s="38" t="str">
        <f t="shared" si="0"/>
        <v/>
      </c>
      <c r="N10" s="38" t="str">
        <f t="shared" si="1"/>
        <v/>
      </c>
      <c r="O10" s="38" t="str">
        <f t="shared" si="2"/>
        <v/>
      </c>
      <c r="P10" s="38" t="str">
        <f t="shared" si="3"/>
        <v/>
      </c>
      <c r="Q10" s="38" t="str">
        <f t="shared" si="4"/>
        <v/>
      </c>
      <c r="R10" s="38" t="str">
        <f t="shared" si="5"/>
        <v/>
      </c>
      <c r="S10" s="38" t="str">
        <f t="shared" si="6"/>
        <v/>
      </c>
      <c r="T10" s="38" t="str">
        <f t="shared" si="7"/>
        <v>BYE</v>
      </c>
      <c r="U10" s="38" t="str">
        <f t="shared" si="8"/>
        <v/>
      </c>
      <c r="V10" s="38" t="str">
        <f t="shared" si="9"/>
        <v/>
      </c>
      <c r="W10" s="38" t="str">
        <f t="shared" si="10"/>
        <v/>
      </c>
      <c r="X10" s="38" t="str">
        <f t="shared" si="11"/>
        <v/>
      </c>
      <c r="Y10" s="38" t="str">
        <f t="shared" si="12"/>
        <v/>
      </c>
      <c r="Z10" s="38" t="str">
        <f t="shared" si="13"/>
        <v/>
      </c>
      <c r="AA10" s="38" t="str">
        <f t="shared" si="14"/>
        <v/>
      </c>
      <c r="AB10" s="38" t="str">
        <f t="shared" si="15"/>
        <v/>
      </c>
      <c r="AC10" s="38" t="str">
        <f t="shared" si="16"/>
        <v/>
      </c>
      <c r="AD10" s="44">
        <f t="shared" si="19"/>
        <v>0</v>
      </c>
      <c r="AE10" s="44">
        <f>COUNTIF(M10:AC10,"0")</f>
        <v>0</v>
      </c>
    </row>
    <row r="11" spans="1:31" ht="57" customHeight="1" thickBot="1">
      <c r="A11" s="69">
        <v>7</v>
      </c>
      <c r="B11" s="37" t="s">
        <v>32</v>
      </c>
      <c r="C11" s="43" t="s">
        <v>67</v>
      </c>
      <c r="D11" s="67">
        <f t="shared" si="17"/>
        <v>0</v>
      </c>
      <c r="E11" s="67">
        <f t="shared" si="18"/>
        <v>0</v>
      </c>
      <c r="F11" s="37" t="s">
        <v>69</v>
      </c>
      <c r="G11" s="43" t="s">
        <v>86</v>
      </c>
      <c r="H11" s="42" t="s">
        <v>121</v>
      </c>
      <c r="I11" s="42" t="s">
        <v>136</v>
      </c>
      <c r="J11" s="27"/>
      <c r="K11" s="28"/>
      <c r="L11" s="23"/>
      <c r="M11" s="38" t="str">
        <f t="shared" si="0"/>
        <v/>
      </c>
      <c r="N11" s="38" t="str">
        <f t="shared" si="1"/>
        <v/>
      </c>
      <c r="O11" s="38" t="str">
        <f t="shared" si="2"/>
        <v/>
      </c>
      <c r="P11" s="38" t="str">
        <f t="shared" si="3"/>
        <v/>
      </c>
      <c r="Q11" s="38" t="str">
        <f t="shared" si="4"/>
        <v/>
      </c>
      <c r="R11" s="38" t="str">
        <f t="shared" si="5"/>
        <v/>
      </c>
      <c r="S11" s="38" t="str">
        <f t="shared" si="6"/>
        <v/>
      </c>
      <c r="T11" s="38" t="str">
        <f t="shared" si="7"/>
        <v/>
      </c>
      <c r="U11" s="38" t="str">
        <f t="shared" si="8"/>
        <v>BYE</v>
      </c>
      <c r="V11" s="38" t="str">
        <f t="shared" si="9"/>
        <v/>
      </c>
      <c r="W11" s="38" t="str">
        <f t="shared" si="10"/>
        <v/>
      </c>
      <c r="X11" s="38" t="str">
        <f t="shared" si="11"/>
        <v/>
      </c>
      <c r="Y11" s="38" t="str">
        <f t="shared" si="12"/>
        <v/>
      </c>
      <c r="Z11" s="38" t="str">
        <f t="shared" si="13"/>
        <v/>
      </c>
      <c r="AA11" s="38" t="str">
        <f t="shared" si="14"/>
        <v/>
      </c>
      <c r="AB11" s="38" t="str">
        <f t="shared" si="15"/>
        <v/>
      </c>
      <c r="AC11" s="38" t="str">
        <f t="shared" si="16"/>
        <v/>
      </c>
      <c r="AD11" s="44">
        <f t="shared" si="19"/>
        <v>0</v>
      </c>
      <c r="AE11" s="44">
        <f>COUNTIF(M11:AC11,0)</f>
        <v>0</v>
      </c>
    </row>
    <row r="12" spans="1:31" ht="57" customHeight="1" thickBot="1">
      <c r="A12" s="69">
        <v>8</v>
      </c>
      <c r="B12" s="37" t="s">
        <v>25</v>
      </c>
      <c r="C12" s="43" t="s">
        <v>44</v>
      </c>
      <c r="D12" s="67">
        <f t="shared" si="17"/>
        <v>0</v>
      </c>
      <c r="E12" s="67">
        <f t="shared" si="18"/>
        <v>0</v>
      </c>
      <c r="F12" s="37" t="s">
        <v>69</v>
      </c>
      <c r="G12" s="43" t="s">
        <v>86</v>
      </c>
      <c r="H12" s="42" t="s">
        <v>123</v>
      </c>
      <c r="I12" s="42" t="s">
        <v>143</v>
      </c>
      <c r="J12" s="27"/>
      <c r="K12" s="28"/>
      <c r="L12" s="23"/>
      <c r="M12" s="38" t="str">
        <f t="shared" si="0"/>
        <v/>
      </c>
      <c r="N12" s="38" t="str">
        <f t="shared" si="1"/>
        <v/>
      </c>
      <c r="O12" s="38" t="str">
        <f t="shared" si="2"/>
        <v/>
      </c>
      <c r="P12" s="38" t="str">
        <f t="shared" si="3"/>
        <v>BYE</v>
      </c>
      <c r="Q12" s="38" t="str">
        <f t="shared" si="4"/>
        <v/>
      </c>
      <c r="R12" s="38" t="str">
        <f t="shared" si="5"/>
        <v/>
      </c>
      <c r="S12" s="38" t="str">
        <f t="shared" si="6"/>
        <v/>
      </c>
      <c r="T12" s="38" t="str">
        <f t="shared" si="7"/>
        <v/>
      </c>
      <c r="U12" s="38" t="str">
        <f t="shared" si="8"/>
        <v/>
      </c>
      <c r="V12" s="38" t="str">
        <f t="shared" si="9"/>
        <v/>
      </c>
      <c r="W12" s="38" t="str">
        <f t="shared" si="10"/>
        <v/>
      </c>
      <c r="X12" s="38" t="str">
        <f t="shared" si="11"/>
        <v/>
      </c>
      <c r="Y12" s="38" t="str">
        <f t="shared" si="12"/>
        <v/>
      </c>
      <c r="Z12" s="38" t="str">
        <f t="shared" si="13"/>
        <v/>
      </c>
      <c r="AA12" s="38" t="str">
        <f t="shared" si="14"/>
        <v/>
      </c>
      <c r="AB12" s="38" t="str">
        <f t="shared" si="15"/>
        <v/>
      </c>
      <c r="AC12" s="38" t="str">
        <f t="shared" si="16"/>
        <v/>
      </c>
      <c r="AD12" s="44">
        <f t="shared" si="19"/>
        <v>0</v>
      </c>
      <c r="AE12" s="44">
        <f>COUNTIF(M12:AC12,"0")</f>
        <v>0</v>
      </c>
    </row>
    <row r="13" spans="1:31" ht="57" customHeight="1" thickBot="1">
      <c r="A13" s="69">
        <v>9</v>
      </c>
      <c r="B13" s="37" t="s">
        <v>9</v>
      </c>
      <c r="C13" s="43" t="s">
        <v>60</v>
      </c>
      <c r="D13" s="67">
        <f t="shared" si="17"/>
        <v>0</v>
      </c>
      <c r="E13" s="67">
        <f t="shared" si="18"/>
        <v>0</v>
      </c>
      <c r="F13" s="37" t="s">
        <v>70</v>
      </c>
      <c r="G13" s="43" t="s">
        <v>87</v>
      </c>
      <c r="H13" s="42" t="s">
        <v>110</v>
      </c>
      <c r="I13" s="42" t="s">
        <v>144</v>
      </c>
      <c r="J13" s="27"/>
      <c r="K13" s="28"/>
      <c r="L13" s="23"/>
      <c r="M13" s="38" t="str">
        <f t="shared" si="0"/>
        <v/>
      </c>
      <c r="N13" s="38" t="str">
        <f t="shared" si="1"/>
        <v/>
      </c>
      <c r="O13" s="38" t="str">
        <f t="shared" si="2"/>
        <v/>
      </c>
      <c r="P13" s="38" t="str">
        <f t="shared" si="3"/>
        <v/>
      </c>
      <c r="Q13" s="38" t="str">
        <f t="shared" si="4"/>
        <v/>
      </c>
      <c r="R13" s="38" t="str">
        <f t="shared" si="5"/>
        <v/>
      </c>
      <c r="S13" s="38" t="str">
        <f t="shared" si="6"/>
        <v/>
      </c>
      <c r="T13" s="38" t="str">
        <f t="shared" si="7"/>
        <v>BYE</v>
      </c>
      <c r="U13" s="38" t="str">
        <f t="shared" si="8"/>
        <v/>
      </c>
      <c r="V13" s="38" t="str">
        <f t="shared" si="9"/>
        <v/>
      </c>
      <c r="W13" s="38" t="str">
        <f t="shared" si="10"/>
        <v/>
      </c>
      <c r="X13" s="38" t="str">
        <f t="shared" si="11"/>
        <v/>
      </c>
      <c r="Y13" s="38" t="str">
        <f t="shared" si="12"/>
        <v/>
      </c>
      <c r="Z13" s="38" t="str">
        <f t="shared" si="13"/>
        <v/>
      </c>
      <c r="AA13" s="38" t="str">
        <f t="shared" si="14"/>
        <v/>
      </c>
      <c r="AB13" s="38" t="str">
        <f t="shared" si="15"/>
        <v/>
      </c>
      <c r="AC13" s="38" t="str">
        <f t="shared" si="16"/>
        <v/>
      </c>
      <c r="AD13" s="44">
        <f t="shared" si="19"/>
        <v>0</v>
      </c>
      <c r="AE13" s="44">
        <f>COUNTIF(M13:AC13,0)</f>
        <v>0</v>
      </c>
    </row>
    <row r="14" spans="1:31" ht="57" customHeight="1" thickBot="1">
      <c r="A14" s="69">
        <v>10</v>
      </c>
      <c r="B14" s="37" t="s">
        <v>13</v>
      </c>
      <c r="C14" s="43" t="s">
        <v>42</v>
      </c>
      <c r="D14" s="67">
        <f t="shared" si="17"/>
        <v>0</v>
      </c>
      <c r="E14" s="67">
        <f t="shared" si="18"/>
        <v>0</v>
      </c>
      <c r="F14" s="37" t="s">
        <v>70</v>
      </c>
      <c r="G14" s="43" t="s">
        <v>87</v>
      </c>
      <c r="H14" s="42" t="s">
        <v>100</v>
      </c>
      <c r="I14" s="42" t="s">
        <v>142</v>
      </c>
      <c r="J14" s="27"/>
      <c r="K14" s="28"/>
      <c r="L14" s="23"/>
      <c r="M14" s="38" t="str">
        <f t="shared" si="0"/>
        <v/>
      </c>
      <c r="N14" s="38" t="str">
        <f t="shared" si="1"/>
        <v/>
      </c>
      <c r="O14" s="38" t="str">
        <f t="shared" si="2"/>
        <v/>
      </c>
      <c r="P14" s="38" t="str">
        <f t="shared" si="3"/>
        <v/>
      </c>
      <c r="Q14" s="38" t="str">
        <f t="shared" si="4"/>
        <v/>
      </c>
      <c r="R14" s="38" t="str">
        <f t="shared" si="5"/>
        <v>BYE</v>
      </c>
      <c r="S14" s="38" t="str">
        <f t="shared" si="6"/>
        <v/>
      </c>
      <c r="T14" s="38" t="str">
        <f t="shared" si="7"/>
        <v/>
      </c>
      <c r="U14" s="38" t="str">
        <f t="shared" si="8"/>
        <v/>
      </c>
      <c r="V14" s="38" t="str">
        <f t="shared" si="9"/>
        <v/>
      </c>
      <c r="W14" s="38" t="str">
        <f t="shared" si="10"/>
        <v/>
      </c>
      <c r="X14" s="38" t="str">
        <f t="shared" si="11"/>
        <v/>
      </c>
      <c r="Y14" s="38" t="str">
        <f t="shared" si="12"/>
        <v/>
      </c>
      <c r="Z14" s="38" t="str">
        <f t="shared" si="13"/>
        <v/>
      </c>
      <c r="AA14" s="38" t="str">
        <f t="shared" si="14"/>
        <v/>
      </c>
      <c r="AB14" s="38" t="str">
        <f t="shared" si="15"/>
        <v/>
      </c>
      <c r="AC14" s="38" t="str">
        <f t="shared" si="16"/>
        <v/>
      </c>
      <c r="AD14" s="44">
        <f t="shared" si="19"/>
        <v>0</v>
      </c>
      <c r="AE14" s="44">
        <f>COUNTIF(M14:AC14,"0")</f>
        <v>0</v>
      </c>
    </row>
    <row r="15" spans="1:31" ht="57" customHeight="1" thickBot="1">
      <c r="A15" s="69">
        <v>11</v>
      </c>
      <c r="B15" s="37" t="s">
        <v>6</v>
      </c>
      <c r="C15" s="43" t="s">
        <v>58</v>
      </c>
      <c r="D15" s="67">
        <f t="shared" si="17"/>
        <v>0</v>
      </c>
      <c r="E15" s="67">
        <f t="shared" si="18"/>
        <v>0</v>
      </c>
      <c r="F15" s="37" t="s">
        <v>70</v>
      </c>
      <c r="G15" s="43" t="s">
        <v>87</v>
      </c>
      <c r="H15" s="42" t="s">
        <v>109</v>
      </c>
      <c r="I15" s="39" t="s">
        <v>145</v>
      </c>
      <c r="J15" s="27"/>
      <c r="K15" s="28"/>
      <c r="L15" s="23"/>
      <c r="M15" s="38" t="str">
        <f t="shared" si="0"/>
        <v/>
      </c>
      <c r="N15" s="38" t="str">
        <f t="shared" si="1"/>
        <v/>
      </c>
      <c r="O15" s="38" t="str">
        <f t="shared" si="2"/>
        <v/>
      </c>
      <c r="P15" s="38" t="str">
        <f t="shared" si="3"/>
        <v/>
      </c>
      <c r="Q15" s="38" t="str">
        <f t="shared" si="4"/>
        <v>BYE</v>
      </c>
      <c r="R15" s="38" t="str">
        <f t="shared" si="5"/>
        <v/>
      </c>
      <c r="S15" s="38" t="str">
        <f t="shared" si="6"/>
        <v/>
      </c>
      <c r="T15" s="38" t="str">
        <f t="shared" si="7"/>
        <v/>
      </c>
      <c r="U15" s="38" t="str">
        <f t="shared" si="8"/>
        <v/>
      </c>
      <c r="V15" s="38" t="str">
        <f t="shared" si="9"/>
        <v/>
      </c>
      <c r="W15" s="38" t="str">
        <f t="shared" si="10"/>
        <v/>
      </c>
      <c r="X15" s="38" t="str">
        <f t="shared" si="11"/>
        <v/>
      </c>
      <c r="Y15" s="38" t="str">
        <f t="shared" si="12"/>
        <v/>
      </c>
      <c r="Z15" s="38" t="str">
        <f t="shared" si="13"/>
        <v/>
      </c>
      <c r="AA15" s="38" t="str">
        <f t="shared" si="14"/>
        <v/>
      </c>
      <c r="AB15" s="38" t="str">
        <f t="shared" si="15"/>
        <v/>
      </c>
      <c r="AC15" s="38" t="str">
        <f t="shared" si="16"/>
        <v/>
      </c>
      <c r="AD15" s="44">
        <f t="shared" si="19"/>
        <v>0</v>
      </c>
      <c r="AE15" s="44">
        <f>COUNTIF(M15:AC15,0)</f>
        <v>0</v>
      </c>
    </row>
    <row r="16" spans="1:31" ht="57" customHeight="1" thickBot="1">
      <c r="A16" s="69">
        <v>12</v>
      </c>
      <c r="B16" s="37" t="s">
        <v>35</v>
      </c>
      <c r="C16" s="43" t="s">
        <v>43</v>
      </c>
      <c r="D16" s="67">
        <f t="shared" si="17"/>
        <v>0</v>
      </c>
      <c r="E16" s="67">
        <f t="shared" si="18"/>
        <v>0</v>
      </c>
      <c r="F16" s="37" t="s">
        <v>70</v>
      </c>
      <c r="G16" s="43" t="s">
        <v>87</v>
      </c>
      <c r="H16" s="26" t="s">
        <v>111</v>
      </c>
      <c r="I16" s="42" t="s">
        <v>136</v>
      </c>
      <c r="J16" s="27"/>
      <c r="K16" s="28"/>
      <c r="L16" s="23"/>
      <c r="M16" s="38" t="str">
        <f t="shared" si="0"/>
        <v/>
      </c>
      <c r="N16" s="38" t="str">
        <f t="shared" si="1"/>
        <v/>
      </c>
      <c r="O16" s="38" t="str">
        <f t="shared" si="2"/>
        <v/>
      </c>
      <c r="P16" s="38" t="str">
        <f t="shared" si="3"/>
        <v/>
      </c>
      <c r="Q16" s="38" t="str">
        <f t="shared" si="4"/>
        <v/>
      </c>
      <c r="R16" s="38" t="str">
        <f t="shared" si="5"/>
        <v/>
      </c>
      <c r="S16" s="38" t="str">
        <f t="shared" si="6"/>
        <v/>
      </c>
      <c r="T16" s="38" t="str">
        <f t="shared" si="7"/>
        <v>BYE</v>
      </c>
      <c r="U16" s="38" t="str">
        <f t="shared" si="8"/>
        <v/>
      </c>
      <c r="V16" s="38" t="str">
        <f t="shared" si="9"/>
        <v/>
      </c>
      <c r="W16" s="38" t="str">
        <f t="shared" si="10"/>
        <v/>
      </c>
      <c r="X16" s="38" t="str">
        <f t="shared" si="11"/>
        <v/>
      </c>
      <c r="Y16" s="38" t="str">
        <f t="shared" si="12"/>
        <v/>
      </c>
      <c r="Z16" s="38" t="str">
        <f t="shared" si="13"/>
        <v/>
      </c>
      <c r="AA16" s="38" t="str">
        <f t="shared" si="14"/>
        <v/>
      </c>
      <c r="AB16" s="38" t="str">
        <f t="shared" si="15"/>
        <v/>
      </c>
      <c r="AC16" s="38" t="str">
        <f t="shared" si="16"/>
        <v/>
      </c>
      <c r="AD16" s="44">
        <f t="shared" si="19"/>
        <v>0</v>
      </c>
      <c r="AE16" s="44">
        <f>COUNTIF(M16:AC16,"0")</f>
        <v>0</v>
      </c>
    </row>
    <row r="17" spans="1:31" ht="57" customHeight="1" thickBot="1">
      <c r="A17" s="69">
        <v>13</v>
      </c>
      <c r="B17" s="37" t="s">
        <v>23</v>
      </c>
      <c r="C17" s="43" t="s">
        <v>41</v>
      </c>
      <c r="D17" s="67">
        <f t="shared" si="17"/>
        <v>0</v>
      </c>
      <c r="E17" s="67">
        <f t="shared" si="18"/>
        <v>0</v>
      </c>
      <c r="F17" s="37" t="s">
        <v>69</v>
      </c>
      <c r="G17" s="43" t="s">
        <v>87</v>
      </c>
      <c r="H17" s="42" t="s">
        <v>103</v>
      </c>
      <c r="I17" s="42" t="s">
        <v>136</v>
      </c>
      <c r="J17" s="27"/>
      <c r="K17" s="28"/>
      <c r="L17" s="23"/>
      <c r="M17" s="38" t="str">
        <f t="shared" si="0"/>
        <v/>
      </c>
      <c r="N17" s="38" t="str">
        <f t="shared" si="1"/>
        <v/>
      </c>
      <c r="O17" s="38" t="str">
        <f t="shared" si="2"/>
        <v/>
      </c>
      <c r="P17" s="38" t="str">
        <f t="shared" si="3"/>
        <v/>
      </c>
      <c r="Q17" s="38" t="str">
        <f t="shared" si="4"/>
        <v/>
      </c>
      <c r="R17" s="38" t="str">
        <f t="shared" si="5"/>
        <v/>
      </c>
      <c r="S17" s="38" t="str">
        <f t="shared" si="6"/>
        <v/>
      </c>
      <c r="T17" s="38" t="str">
        <f t="shared" si="7"/>
        <v>BYE</v>
      </c>
      <c r="U17" s="38" t="str">
        <f t="shared" si="8"/>
        <v/>
      </c>
      <c r="V17" s="38" t="str">
        <f t="shared" si="9"/>
        <v/>
      </c>
      <c r="W17" s="38" t="str">
        <f t="shared" si="10"/>
        <v/>
      </c>
      <c r="X17" s="38" t="str">
        <f t="shared" si="11"/>
        <v/>
      </c>
      <c r="Y17" s="38" t="str">
        <f t="shared" si="12"/>
        <v/>
      </c>
      <c r="Z17" s="38" t="str">
        <f t="shared" si="13"/>
        <v/>
      </c>
      <c r="AA17" s="38" t="str">
        <f t="shared" si="14"/>
        <v/>
      </c>
      <c r="AB17" s="38" t="str">
        <f t="shared" si="15"/>
        <v/>
      </c>
      <c r="AC17" s="38" t="str">
        <f t="shared" si="16"/>
        <v/>
      </c>
      <c r="AD17" s="44">
        <f t="shared" si="19"/>
        <v>0</v>
      </c>
      <c r="AE17" s="44">
        <f>COUNTIF(M17:AC17,0)</f>
        <v>0</v>
      </c>
    </row>
    <row r="18" spans="1:31" ht="57" customHeight="1" thickBot="1">
      <c r="A18" s="69">
        <v>14</v>
      </c>
      <c r="B18" s="37" t="s">
        <v>22</v>
      </c>
      <c r="C18" s="43" t="s">
        <v>46</v>
      </c>
      <c r="D18" s="67">
        <f t="shared" si="17"/>
        <v>0</v>
      </c>
      <c r="E18" s="67">
        <f t="shared" si="18"/>
        <v>0</v>
      </c>
      <c r="F18" s="37" t="s">
        <v>69</v>
      </c>
      <c r="G18" s="43" t="s">
        <v>87</v>
      </c>
      <c r="H18" s="42" t="s">
        <v>118</v>
      </c>
      <c r="I18" s="42" t="s">
        <v>142</v>
      </c>
      <c r="J18" s="27"/>
      <c r="K18" s="28"/>
      <c r="L18" s="23"/>
      <c r="M18" s="38" t="str">
        <f t="shared" si="0"/>
        <v/>
      </c>
      <c r="N18" s="38" t="str">
        <f t="shared" si="1"/>
        <v/>
      </c>
      <c r="O18" s="38" t="str">
        <f t="shared" si="2"/>
        <v/>
      </c>
      <c r="P18" s="38" t="str">
        <f t="shared" si="3"/>
        <v/>
      </c>
      <c r="Q18" s="38" t="str">
        <f t="shared" si="4"/>
        <v/>
      </c>
      <c r="R18" s="38" t="str">
        <f t="shared" si="5"/>
        <v/>
      </c>
      <c r="S18" s="38" t="str">
        <f t="shared" si="6"/>
        <v>BYE</v>
      </c>
      <c r="T18" s="38" t="str">
        <f t="shared" si="7"/>
        <v/>
      </c>
      <c r="U18" s="38" t="str">
        <f t="shared" si="8"/>
        <v/>
      </c>
      <c r="V18" s="38" t="str">
        <f t="shared" si="9"/>
        <v/>
      </c>
      <c r="W18" s="38" t="str">
        <f t="shared" si="10"/>
        <v/>
      </c>
      <c r="X18" s="38" t="str">
        <f t="shared" si="11"/>
        <v/>
      </c>
      <c r="Y18" s="38" t="str">
        <f t="shared" si="12"/>
        <v/>
      </c>
      <c r="Z18" s="38" t="str">
        <f t="shared" si="13"/>
        <v/>
      </c>
      <c r="AA18" s="38" t="str">
        <f t="shared" si="14"/>
        <v/>
      </c>
      <c r="AB18" s="38" t="str">
        <f t="shared" si="15"/>
        <v/>
      </c>
      <c r="AC18" s="38" t="str">
        <f t="shared" si="16"/>
        <v/>
      </c>
      <c r="AD18" s="44">
        <f t="shared" si="19"/>
        <v>0</v>
      </c>
      <c r="AE18" s="44">
        <f>COUNTIF(M18:AC18,"0")</f>
        <v>0</v>
      </c>
    </row>
    <row r="19" spans="1:31" ht="57" customHeight="1" thickBot="1">
      <c r="A19" s="69">
        <v>15</v>
      </c>
      <c r="B19" s="37" t="s">
        <v>24</v>
      </c>
      <c r="C19" s="43" t="s">
        <v>47</v>
      </c>
      <c r="D19" s="67">
        <f t="shared" si="17"/>
        <v>0</v>
      </c>
      <c r="E19" s="67">
        <f t="shared" si="18"/>
        <v>0</v>
      </c>
      <c r="F19" s="37" t="s">
        <v>69</v>
      </c>
      <c r="G19" s="43" t="s">
        <v>87</v>
      </c>
      <c r="H19" s="39" t="s">
        <v>116</v>
      </c>
      <c r="I19" s="39" t="s">
        <v>145</v>
      </c>
      <c r="J19" s="27"/>
      <c r="K19" s="28"/>
      <c r="L19" s="23"/>
      <c r="M19" s="38" t="str">
        <f t="shared" si="0"/>
        <v/>
      </c>
      <c r="N19" s="38" t="str">
        <f t="shared" si="1"/>
        <v/>
      </c>
      <c r="O19" s="38" t="str">
        <f t="shared" si="2"/>
        <v/>
      </c>
      <c r="P19" s="38" t="str">
        <f t="shared" si="3"/>
        <v/>
      </c>
      <c r="Q19" s="38" t="str">
        <f t="shared" si="4"/>
        <v/>
      </c>
      <c r="R19" s="38" t="str">
        <f t="shared" si="5"/>
        <v/>
      </c>
      <c r="S19" s="38" t="str">
        <f t="shared" si="6"/>
        <v/>
      </c>
      <c r="T19" s="38" t="str">
        <f t="shared" si="7"/>
        <v/>
      </c>
      <c r="U19" s="38" t="str">
        <f t="shared" si="8"/>
        <v/>
      </c>
      <c r="V19" s="38" t="str">
        <f t="shared" si="9"/>
        <v>BYE</v>
      </c>
      <c r="W19" s="38" t="str">
        <f t="shared" si="10"/>
        <v/>
      </c>
      <c r="X19" s="38" t="str">
        <f t="shared" si="11"/>
        <v/>
      </c>
      <c r="Y19" s="38" t="str">
        <f t="shared" si="12"/>
        <v/>
      </c>
      <c r="Z19" s="38" t="str">
        <f t="shared" si="13"/>
        <v/>
      </c>
      <c r="AA19" s="38" t="str">
        <f t="shared" si="14"/>
        <v/>
      </c>
      <c r="AB19" s="38" t="str">
        <f t="shared" si="15"/>
        <v/>
      </c>
      <c r="AC19" s="38" t="str">
        <f t="shared" si="16"/>
        <v/>
      </c>
      <c r="AD19" s="44">
        <f t="shared" si="19"/>
        <v>0</v>
      </c>
      <c r="AE19" s="44">
        <f>COUNTIF(M19:AC19,0)</f>
        <v>0</v>
      </c>
    </row>
    <row r="20" spans="1:31" ht="57" customHeight="1" thickBot="1">
      <c r="A20" s="69">
        <v>16</v>
      </c>
      <c r="B20" s="37" t="s">
        <v>31</v>
      </c>
      <c r="C20" s="43" t="s">
        <v>50</v>
      </c>
      <c r="D20" s="67">
        <f t="shared" si="17"/>
        <v>0</v>
      </c>
      <c r="E20" s="67">
        <f t="shared" si="18"/>
        <v>0</v>
      </c>
      <c r="F20" s="37" t="s">
        <v>69</v>
      </c>
      <c r="G20" s="43" t="s">
        <v>87</v>
      </c>
      <c r="H20" s="39" t="s">
        <v>157</v>
      </c>
      <c r="I20" s="42" t="s">
        <v>136</v>
      </c>
      <c r="J20" s="27"/>
      <c r="K20" s="28"/>
      <c r="L20" s="23"/>
      <c r="M20" s="38" t="str">
        <f t="shared" si="0"/>
        <v/>
      </c>
      <c r="N20" s="38" t="str">
        <f t="shared" si="1"/>
        <v/>
      </c>
      <c r="O20" s="38" t="str">
        <f t="shared" si="2"/>
        <v/>
      </c>
      <c r="P20" s="38" t="str">
        <f t="shared" si="3"/>
        <v>BYE</v>
      </c>
      <c r="Q20" s="38" t="str">
        <f t="shared" si="4"/>
        <v/>
      </c>
      <c r="R20" s="38" t="str">
        <f t="shared" si="5"/>
        <v/>
      </c>
      <c r="S20" s="38" t="str">
        <f t="shared" si="6"/>
        <v/>
      </c>
      <c r="T20" s="38" t="str">
        <f t="shared" si="7"/>
        <v/>
      </c>
      <c r="U20" s="38" t="str">
        <f t="shared" si="8"/>
        <v/>
      </c>
      <c r="V20" s="38" t="str">
        <f t="shared" si="9"/>
        <v/>
      </c>
      <c r="W20" s="38" t="str">
        <f t="shared" si="10"/>
        <v/>
      </c>
      <c r="X20" s="38" t="str">
        <f t="shared" si="11"/>
        <v/>
      </c>
      <c r="Y20" s="38" t="str">
        <f t="shared" si="12"/>
        <v/>
      </c>
      <c r="Z20" s="38" t="str">
        <f t="shared" si="13"/>
        <v/>
      </c>
      <c r="AA20" s="38" t="str">
        <f t="shared" si="14"/>
        <v/>
      </c>
      <c r="AB20" s="38" t="str">
        <f t="shared" si="15"/>
        <v/>
      </c>
      <c r="AC20" s="38" t="str">
        <f t="shared" si="16"/>
        <v/>
      </c>
      <c r="AD20" s="44">
        <f t="shared" si="19"/>
        <v>0</v>
      </c>
      <c r="AE20" s="44">
        <f>COUNTIF(M20:AC20,"0")</f>
        <v>0</v>
      </c>
    </row>
    <row r="21" spans="1:31" ht="57" customHeight="1" thickBot="1">
      <c r="A21" s="69">
        <v>17</v>
      </c>
      <c r="B21" s="37" t="s">
        <v>20</v>
      </c>
      <c r="C21" s="43" t="s">
        <v>62</v>
      </c>
      <c r="D21" s="67">
        <f t="shared" si="17"/>
        <v>0</v>
      </c>
      <c r="E21" s="67">
        <f t="shared" si="18"/>
        <v>0</v>
      </c>
      <c r="F21" s="37" t="s">
        <v>70</v>
      </c>
      <c r="G21" s="43" t="s">
        <v>88</v>
      </c>
      <c r="H21" s="26" t="s">
        <v>112</v>
      </c>
      <c r="I21" s="42" t="s">
        <v>136</v>
      </c>
      <c r="J21" s="27"/>
      <c r="K21" s="28"/>
      <c r="L21" s="23"/>
      <c r="M21" s="38" t="str">
        <f t="shared" si="0"/>
        <v/>
      </c>
      <c r="N21" s="38" t="str">
        <f t="shared" si="1"/>
        <v/>
      </c>
      <c r="O21" s="38" t="str">
        <f t="shared" si="2"/>
        <v/>
      </c>
      <c r="P21" s="38" t="str">
        <f t="shared" si="3"/>
        <v/>
      </c>
      <c r="Q21" s="38" t="str">
        <f t="shared" si="4"/>
        <v/>
      </c>
      <c r="R21" s="38" t="str">
        <f t="shared" si="5"/>
        <v/>
      </c>
      <c r="S21" s="38" t="str">
        <f t="shared" si="6"/>
        <v>BYE</v>
      </c>
      <c r="T21" s="38" t="str">
        <f t="shared" si="7"/>
        <v/>
      </c>
      <c r="U21" s="38" t="str">
        <f t="shared" si="8"/>
        <v/>
      </c>
      <c r="V21" s="38" t="str">
        <f t="shared" si="9"/>
        <v/>
      </c>
      <c r="W21" s="38" t="str">
        <f t="shared" si="10"/>
        <v/>
      </c>
      <c r="X21" s="38" t="str">
        <f t="shared" si="11"/>
        <v/>
      </c>
      <c r="Y21" s="38" t="str">
        <f t="shared" si="12"/>
        <v/>
      </c>
      <c r="Z21" s="38" t="str">
        <f t="shared" si="13"/>
        <v/>
      </c>
      <c r="AA21" s="38" t="str">
        <f t="shared" si="14"/>
        <v/>
      </c>
      <c r="AB21" s="38" t="str">
        <f t="shared" si="15"/>
        <v/>
      </c>
      <c r="AC21" s="38" t="str">
        <f t="shared" si="16"/>
        <v/>
      </c>
      <c r="AD21" s="44">
        <f t="shared" si="19"/>
        <v>0</v>
      </c>
      <c r="AE21" s="44">
        <f>COUNTIF(M21:AC21,0)</f>
        <v>0</v>
      </c>
    </row>
    <row r="22" spans="1:31" ht="57" customHeight="1" thickBot="1">
      <c r="A22" s="69">
        <v>18</v>
      </c>
      <c r="B22" s="41" t="s">
        <v>29</v>
      </c>
      <c r="C22" s="43" t="s">
        <v>39</v>
      </c>
      <c r="D22" s="67">
        <f t="shared" si="17"/>
        <v>0</v>
      </c>
      <c r="E22" s="67">
        <f t="shared" si="18"/>
        <v>0</v>
      </c>
      <c r="F22" s="37" t="s">
        <v>70</v>
      </c>
      <c r="G22" s="43" t="s">
        <v>88</v>
      </c>
      <c r="H22" s="42" t="s">
        <v>113</v>
      </c>
      <c r="I22" s="42" t="s">
        <v>142</v>
      </c>
      <c r="J22" s="27"/>
      <c r="K22" s="28"/>
      <c r="L22" s="23"/>
      <c r="M22" s="38" t="str">
        <f t="shared" si="0"/>
        <v/>
      </c>
      <c r="N22" s="38" t="str">
        <f t="shared" si="1"/>
        <v/>
      </c>
      <c r="O22" s="38" t="str">
        <f t="shared" si="2"/>
        <v/>
      </c>
      <c r="P22" s="38" t="str">
        <f t="shared" si="3"/>
        <v/>
      </c>
      <c r="Q22" s="38" t="str">
        <f t="shared" si="4"/>
        <v/>
      </c>
      <c r="R22" s="38" t="str">
        <f t="shared" si="5"/>
        <v/>
      </c>
      <c r="S22" s="38" t="str">
        <f t="shared" si="6"/>
        <v>BYE</v>
      </c>
      <c r="T22" s="38" t="str">
        <f t="shared" si="7"/>
        <v/>
      </c>
      <c r="U22" s="38" t="str">
        <f t="shared" si="8"/>
        <v/>
      </c>
      <c r="V22" s="38" t="str">
        <f t="shared" si="9"/>
        <v/>
      </c>
      <c r="W22" s="38" t="str">
        <f t="shared" si="10"/>
        <v/>
      </c>
      <c r="X22" s="38" t="str">
        <f t="shared" si="11"/>
        <v/>
      </c>
      <c r="Y22" s="38" t="str">
        <f t="shared" si="12"/>
        <v/>
      </c>
      <c r="Z22" s="38" t="str">
        <f t="shared" si="13"/>
        <v/>
      </c>
      <c r="AA22" s="38" t="str">
        <f t="shared" si="14"/>
        <v/>
      </c>
      <c r="AB22" s="38" t="str">
        <f t="shared" si="15"/>
        <v/>
      </c>
      <c r="AC22" s="38" t="str">
        <f t="shared" si="16"/>
        <v/>
      </c>
      <c r="AD22" s="44">
        <f t="shared" si="19"/>
        <v>0</v>
      </c>
      <c r="AE22" s="44">
        <f>COUNTIF(M22:AC22,"0")</f>
        <v>0</v>
      </c>
    </row>
    <row r="23" spans="1:31" ht="57" customHeight="1" thickBot="1">
      <c r="A23" s="69">
        <v>19</v>
      </c>
      <c r="B23" s="41" t="s">
        <v>26</v>
      </c>
      <c r="C23" s="43" t="s">
        <v>63</v>
      </c>
      <c r="D23" s="67">
        <f t="shared" si="17"/>
        <v>0</v>
      </c>
      <c r="E23" s="67">
        <f t="shared" si="18"/>
        <v>0</v>
      </c>
      <c r="F23" s="37" t="s">
        <v>70</v>
      </c>
      <c r="G23" s="43" t="s">
        <v>88</v>
      </c>
      <c r="H23" s="39" t="s">
        <v>98</v>
      </c>
      <c r="I23" s="42" t="s">
        <v>136</v>
      </c>
      <c r="J23" s="27"/>
      <c r="K23" s="28"/>
      <c r="L23" s="23"/>
      <c r="M23" s="38" t="str">
        <f t="shared" si="0"/>
        <v/>
      </c>
      <c r="N23" s="38" t="str">
        <f t="shared" si="1"/>
        <v/>
      </c>
      <c r="O23" s="38" t="str">
        <f t="shared" si="2"/>
        <v/>
      </c>
      <c r="P23" s="38" t="str">
        <f t="shared" si="3"/>
        <v/>
      </c>
      <c r="Q23" s="38" t="str">
        <f t="shared" si="4"/>
        <v/>
      </c>
      <c r="R23" s="38" t="str">
        <f t="shared" si="5"/>
        <v/>
      </c>
      <c r="S23" s="38" t="str">
        <f t="shared" si="6"/>
        <v/>
      </c>
      <c r="T23" s="38" t="str">
        <f t="shared" si="7"/>
        <v/>
      </c>
      <c r="U23" s="38" t="str">
        <f t="shared" si="8"/>
        <v>BYE</v>
      </c>
      <c r="V23" s="38" t="str">
        <f t="shared" si="9"/>
        <v/>
      </c>
      <c r="W23" s="38" t="str">
        <f t="shared" si="10"/>
        <v/>
      </c>
      <c r="X23" s="38" t="str">
        <f t="shared" si="11"/>
        <v/>
      </c>
      <c r="Y23" s="38" t="str">
        <f t="shared" si="12"/>
        <v/>
      </c>
      <c r="Z23" s="38" t="str">
        <f t="shared" si="13"/>
        <v/>
      </c>
      <c r="AA23" s="38" t="str">
        <f t="shared" si="14"/>
        <v/>
      </c>
      <c r="AB23" s="38" t="str">
        <f t="shared" si="15"/>
        <v/>
      </c>
      <c r="AC23" s="38" t="str">
        <f t="shared" si="16"/>
        <v/>
      </c>
      <c r="AD23" s="44">
        <f t="shared" si="19"/>
        <v>0</v>
      </c>
      <c r="AE23" s="44">
        <f>COUNTIF(M23:AC23,0)</f>
        <v>0</v>
      </c>
    </row>
    <row r="24" spans="1:31" ht="57" customHeight="1" thickBot="1">
      <c r="A24" s="69">
        <v>20</v>
      </c>
      <c r="B24" s="37" t="s">
        <v>18</v>
      </c>
      <c r="C24" s="43" t="s">
        <v>66</v>
      </c>
      <c r="D24" s="67">
        <f t="shared" si="17"/>
        <v>0</v>
      </c>
      <c r="E24" s="67">
        <f t="shared" si="18"/>
        <v>0</v>
      </c>
      <c r="F24" s="37" t="s">
        <v>70</v>
      </c>
      <c r="G24" s="43" t="s">
        <v>88</v>
      </c>
      <c r="H24" s="42" t="s">
        <v>104</v>
      </c>
      <c r="I24" s="42" t="s">
        <v>146</v>
      </c>
      <c r="J24" s="27"/>
      <c r="K24" s="28"/>
      <c r="L24" s="23"/>
      <c r="M24" s="38" t="str">
        <f t="shared" si="0"/>
        <v/>
      </c>
      <c r="N24" s="38" t="str">
        <f t="shared" si="1"/>
        <v/>
      </c>
      <c r="O24" s="38" t="str">
        <f t="shared" si="2"/>
        <v/>
      </c>
      <c r="P24" s="38" t="str">
        <f t="shared" si="3"/>
        <v/>
      </c>
      <c r="Q24" s="38" t="str">
        <f t="shared" si="4"/>
        <v/>
      </c>
      <c r="R24" s="38" t="str">
        <f t="shared" si="5"/>
        <v/>
      </c>
      <c r="S24" s="38" t="str">
        <f t="shared" si="6"/>
        <v/>
      </c>
      <c r="T24" s="38" t="str">
        <f t="shared" si="7"/>
        <v/>
      </c>
      <c r="U24" s="38" t="str">
        <f t="shared" si="8"/>
        <v>BYE</v>
      </c>
      <c r="V24" s="38" t="str">
        <f t="shared" si="9"/>
        <v/>
      </c>
      <c r="W24" s="38" t="str">
        <f t="shared" si="10"/>
        <v/>
      </c>
      <c r="X24" s="38" t="str">
        <f t="shared" si="11"/>
        <v/>
      </c>
      <c r="Y24" s="38" t="str">
        <f t="shared" si="12"/>
        <v/>
      </c>
      <c r="Z24" s="38" t="str">
        <f t="shared" si="13"/>
        <v/>
      </c>
      <c r="AA24" s="38" t="str">
        <f t="shared" si="14"/>
        <v/>
      </c>
      <c r="AB24" s="38" t="str">
        <f t="shared" si="15"/>
        <v/>
      </c>
      <c r="AC24" s="38" t="str">
        <f t="shared" si="16"/>
        <v/>
      </c>
      <c r="AD24" s="44">
        <f t="shared" si="19"/>
        <v>0</v>
      </c>
      <c r="AE24" s="44">
        <f>COUNTIF(M24:AC24,"0")</f>
        <v>0</v>
      </c>
    </row>
    <row r="25" spans="1:31" ht="57" customHeight="1" thickBot="1">
      <c r="A25" s="69">
        <v>21</v>
      </c>
      <c r="B25" s="37" t="s">
        <v>7</v>
      </c>
      <c r="C25" s="43" t="s">
        <v>38</v>
      </c>
      <c r="D25" s="67">
        <f t="shared" si="17"/>
        <v>0</v>
      </c>
      <c r="E25" s="67">
        <f t="shared" si="18"/>
        <v>0</v>
      </c>
      <c r="F25" s="37" t="s">
        <v>69</v>
      </c>
      <c r="G25" s="43" t="s">
        <v>88</v>
      </c>
      <c r="H25" s="42" t="s">
        <v>99</v>
      </c>
      <c r="I25" s="42" t="s">
        <v>142</v>
      </c>
      <c r="J25" s="27"/>
      <c r="K25" s="28"/>
      <c r="L25" s="23"/>
      <c r="M25" s="38" t="str">
        <f t="shared" si="0"/>
        <v/>
      </c>
      <c r="N25" s="38" t="str">
        <f t="shared" si="1"/>
        <v/>
      </c>
      <c r="O25" s="38" t="str">
        <f t="shared" si="2"/>
        <v/>
      </c>
      <c r="P25" s="38" t="str">
        <f t="shared" si="3"/>
        <v/>
      </c>
      <c r="Q25" s="38" t="str">
        <f t="shared" si="4"/>
        <v/>
      </c>
      <c r="R25" s="38" t="str">
        <f t="shared" si="5"/>
        <v/>
      </c>
      <c r="S25" s="38" t="str">
        <f t="shared" si="6"/>
        <v/>
      </c>
      <c r="T25" s="38" t="str">
        <f t="shared" si="7"/>
        <v>BYE</v>
      </c>
      <c r="U25" s="38" t="str">
        <f t="shared" si="8"/>
        <v/>
      </c>
      <c r="V25" s="38" t="str">
        <f t="shared" si="9"/>
        <v/>
      </c>
      <c r="W25" s="38" t="str">
        <f t="shared" si="10"/>
        <v/>
      </c>
      <c r="X25" s="38" t="str">
        <f t="shared" si="11"/>
        <v/>
      </c>
      <c r="Y25" s="38" t="str">
        <f t="shared" si="12"/>
        <v/>
      </c>
      <c r="Z25" s="38" t="str">
        <f t="shared" si="13"/>
        <v/>
      </c>
      <c r="AA25" s="38" t="str">
        <f t="shared" si="14"/>
        <v/>
      </c>
      <c r="AB25" s="38" t="str">
        <f t="shared" si="15"/>
        <v/>
      </c>
      <c r="AC25" s="38" t="str">
        <f t="shared" si="16"/>
        <v/>
      </c>
      <c r="AD25" s="44">
        <f t="shared" si="19"/>
        <v>0</v>
      </c>
      <c r="AE25" s="44">
        <f>COUNTIF(M25:AC25,0)</f>
        <v>0</v>
      </c>
    </row>
    <row r="26" spans="1:31" ht="57" customHeight="1" thickBot="1">
      <c r="A26" s="69">
        <v>22</v>
      </c>
      <c r="B26" s="37" t="s">
        <v>8</v>
      </c>
      <c r="C26" s="43" t="s">
        <v>61</v>
      </c>
      <c r="D26" s="67">
        <f t="shared" si="17"/>
        <v>0</v>
      </c>
      <c r="E26" s="67">
        <f t="shared" si="18"/>
        <v>0</v>
      </c>
      <c r="F26" s="37" t="s">
        <v>69</v>
      </c>
      <c r="G26" s="43" t="s">
        <v>88</v>
      </c>
      <c r="H26" s="26" t="s">
        <v>101</v>
      </c>
      <c r="I26" s="42" t="s">
        <v>136</v>
      </c>
      <c r="J26" s="27"/>
      <c r="K26" s="28"/>
      <c r="L26" s="23"/>
      <c r="M26" s="38" t="str">
        <f t="shared" si="0"/>
        <v/>
      </c>
      <c r="N26" s="38" t="str">
        <f t="shared" si="1"/>
        <v/>
      </c>
      <c r="O26" s="38" t="str">
        <f t="shared" si="2"/>
        <v/>
      </c>
      <c r="P26" s="38" t="str">
        <f t="shared" si="3"/>
        <v/>
      </c>
      <c r="Q26" s="38" t="str">
        <f t="shared" si="4"/>
        <v/>
      </c>
      <c r="R26" s="38" t="str">
        <f t="shared" si="5"/>
        <v>BYE</v>
      </c>
      <c r="S26" s="38" t="str">
        <f t="shared" si="6"/>
        <v/>
      </c>
      <c r="T26" s="38" t="str">
        <f t="shared" si="7"/>
        <v/>
      </c>
      <c r="U26" s="38" t="str">
        <f t="shared" si="8"/>
        <v/>
      </c>
      <c r="V26" s="38" t="str">
        <f t="shared" si="9"/>
        <v/>
      </c>
      <c r="W26" s="38" t="str">
        <f t="shared" si="10"/>
        <v/>
      </c>
      <c r="X26" s="38" t="str">
        <f t="shared" si="11"/>
        <v/>
      </c>
      <c r="Y26" s="38" t="str">
        <f t="shared" si="12"/>
        <v/>
      </c>
      <c r="Z26" s="38" t="str">
        <f t="shared" si="13"/>
        <v/>
      </c>
      <c r="AA26" s="38" t="str">
        <f t="shared" si="14"/>
        <v/>
      </c>
      <c r="AB26" s="38" t="str">
        <f t="shared" si="15"/>
        <v/>
      </c>
      <c r="AC26" s="38" t="str">
        <f t="shared" si="16"/>
        <v/>
      </c>
      <c r="AD26" s="44">
        <f t="shared" si="19"/>
        <v>0</v>
      </c>
      <c r="AE26" s="44">
        <f>COUNTIF(M26:AC26,"0")</f>
        <v>0</v>
      </c>
    </row>
    <row r="27" spans="1:31" ht="57" customHeight="1" thickBot="1">
      <c r="A27" s="69">
        <v>23</v>
      </c>
      <c r="B27" s="39" t="s">
        <v>16</v>
      </c>
      <c r="C27" s="43" t="s">
        <v>52</v>
      </c>
      <c r="D27" s="67">
        <f t="shared" si="17"/>
        <v>0</v>
      </c>
      <c r="E27" s="67">
        <f t="shared" si="18"/>
        <v>0</v>
      </c>
      <c r="F27" s="37" t="s">
        <v>69</v>
      </c>
      <c r="G27" s="43" t="s">
        <v>88</v>
      </c>
      <c r="H27" s="42" t="s">
        <v>102</v>
      </c>
      <c r="I27" s="42" t="s">
        <v>142</v>
      </c>
      <c r="J27" s="27"/>
      <c r="K27" s="28"/>
      <c r="L27" s="23"/>
      <c r="M27" s="38" t="str">
        <f t="shared" si="0"/>
        <v/>
      </c>
      <c r="N27" s="38" t="str">
        <f t="shared" si="1"/>
        <v/>
      </c>
      <c r="O27" s="38" t="str">
        <f t="shared" si="2"/>
        <v/>
      </c>
      <c r="P27" s="38" t="str">
        <f t="shared" si="3"/>
        <v/>
      </c>
      <c r="Q27" s="38" t="str">
        <f t="shared" si="4"/>
        <v/>
      </c>
      <c r="R27" s="38" t="str">
        <f t="shared" si="5"/>
        <v/>
      </c>
      <c r="S27" s="38" t="str">
        <f t="shared" si="6"/>
        <v/>
      </c>
      <c r="T27" s="38" t="str">
        <f t="shared" si="7"/>
        <v/>
      </c>
      <c r="U27" s="38" t="str">
        <f t="shared" si="8"/>
        <v/>
      </c>
      <c r="V27" s="38" t="str">
        <f t="shared" si="9"/>
        <v>BYE</v>
      </c>
      <c r="W27" s="38" t="str">
        <f t="shared" si="10"/>
        <v/>
      </c>
      <c r="X27" s="38" t="str">
        <f t="shared" si="11"/>
        <v/>
      </c>
      <c r="Y27" s="38" t="str">
        <f t="shared" si="12"/>
        <v/>
      </c>
      <c r="Z27" s="38" t="str">
        <f t="shared" si="13"/>
        <v/>
      </c>
      <c r="AA27" s="38" t="str">
        <f t="shared" si="14"/>
        <v/>
      </c>
      <c r="AB27" s="38" t="str">
        <f t="shared" si="15"/>
        <v/>
      </c>
      <c r="AC27" s="38" t="str">
        <f t="shared" si="16"/>
        <v/>
      </c>
      <c r="AD27" s="44">
        <f t="shared" si="19"/>
        <v>0</v>
      </c>
      <c r="AE27" s="44">
        <f>COUNTIF(M27:AC27,0)</f>
        <v>0</v>
      </c>
    </row>
    <row r="28" spans="1:31" ht="57" customHeight="1" thickBot="1">
      <c r="A28" s="69">
        <v>24</v>
      </c>
      <c r="B28" s="37" t="s">
        <v>10</v>
      </c>
      <c r="C28" s="27" t="s">
        <v>65</v>
      </c>
      <c r="D28" s="67">
        <f t="shared" si="17"/>
        <v>0</v>
      </c>
      <c r="E28" s="67">
        <f t="shared" si="18"/>
        <v>0</v>
      </c>
      <c r="F28" s="37" t="s">
        <v>69</v>
      </c>
      <c r="G28" s="43" t="s">
        <v>88</v>
      </c>
      <c r="H28" s="26" t="s">
        <v>107</v>
      </c>
      <c r="I28" s="42" t="s">
        <v>136</v>
      </c>
      <c r="J28" s="27"/>
      <c r="K28" s="28"/>
      <c r="L28" s="23"/>
      <c r="M28" s="38" t="str">
        <f t="shared" si="0"/>
        <v/>
      </c>
      <c r="N28" s="38" t="str">
        <f t="shared" si="1"/>
        <v/>
      </c>
      <c r="O28" s="38" t="str">
        <f t="shared" si="2"/>
        <v/>
      </c>
      <c r="P28" s="38" t="str">
        <f t="shared" si="3"/>
        <v>BYE</v>
      </c>
      <c r="Q28" s="38" t="str">
        <f t="shared" si="4"/>
        <v/>
      </c>
      <c r="R28" s="38" t="str">
        <f t="shared" si="5"/>
        <v/>
      </c>
      <c r="S28" s="38" t="str">
        <f t="shared" si="6"/>
        <v/>
      </c>
      <c r="T28" s="38" t="str">
        <f t="shared" si="7"/>
        <v/>
      </c>
      <c r="U28" s="38" t="str">
        <f t="shared" si="8"/>
        <v/>
      </c>
      <c r="V28" s="38" t="str">
        <f t="shared" si="9"/>
        <v/>
      </c>
      <c r="W28" s="38" t="str">
        <f t="shared" si="10"/>
        <v/>
      </c>
      <c r="X28" s="38" t="str">
        <f t="shared" si="11"/>
        <v/>
      </c>
      <c r="Y28" s="38" t="str">
        <f t="shared" si="12"/>
        <v/>
      </c>
      <c r="Z28" s="38" t="str">
        <f t="shared" si="13"/>
        <v/>
      </c>
      <c r="AA28" s="38" t="str">
        <f t="shared" si="14"/>
        <v/>
      </c>
      <c r="AB28" s="38" t="str">
        <f t="shared" si="15"/>
        <v/>
      </c>
      <c r="AC28" s="38" t="str">
        <f t="shared" si="16"/>
        <v/>
      </c>
      <c r="AD28" s="44">
        <f t="shared" si="19"/>
        <v>0</v>
      </c>
      <c r="AE28" s="44">
        <f>COUNTIF(M28:AC28,"0")</f>
        <v>0</v>
      </c>
    </row>
    <row r="29" spans="1:31" ht="57" customHeight="1" thickBot="1">
      <c r="A29" s="69">
        <v>25</v>
      </c>
      <c r="B29" s="42" t="s">
        <v>33</v>
      </c>
      <c r="C29" s="43" t="s">
        <v>72</v>
      </c>
      <c r="D29" s="67">
        <f t="shared" si="17"/>
        <v>0</v>
      </c>
      <c r="E29" s="67">
        <f t="shared" si="18"/>
        <v>0</v>
      </c>
      <c r="F29" s="37" t="s">
        <v>70</v>
      </c>
      <c r="G29" s="43" t="s">
        <v>89</v>
      </c>
      <c r="H29" s="42" t="s">
        <v>108</v>
      </c>
      <c r="I29" s="42" t="s">
        <v>136</v>
      </c>
      <c r="J29" s="27"/>
      <c r="K29" s="28"/>
      <c r="L29" s="23"/>
      <c r="M29" s="38" t="str">
        <f t="shared" si="0"/>
        <v/>
      </c>
      <c r="N29" s="38" t="str">
        <f t="shared" si="1"/>
        <v/>
      </c>
      <c r="O29" s="38" t="str">
        <f t="shared" si="2"/>
        <v/>
      </c>
      <c r="P29" s="38" t="str">
        <f t="shared" si="3"/>
        <v/>
      </c>
      <c r="Q29" s="38" t="str">
        <f t="shared" si="4"/>
        <v/>
      </c>
      <c r="R29" s="38" t="str">
        <f t="shared" si="5"/>
        <v/>
      </c>
      <c r="S29" s="38" t="str">
        <f t="shared" si="6"/>
        <v/>
      </c>
      <c r="T29" s="38" t="str">
        <f t="shared" si="7"/>
        <v/>
      </c>
      <c r="U29" s="38" t="str">
        <f t="shared" si="8"/>
        <v/>
      </c>
      <c r="V29" s="38" t="str">
        <f t="shared" si="9"/>
        <v>BYE</v>
      </c>
      <c r="W29" s="38" t="str">
        <f t="shared" si="10"/>
        <v/>
      </c>
      <c r="X29" s="38" t="str">
        <f t="shared" si="11"/>
        <v/>
      </c>
      <c r="Y29" s="38" t="str">
        <f t="shared" si="12"/>
        <v/>
      </c>
      <c r="Z29" s="38" t="str">
        <f t="shared" si="13"/>
        <v/>
      </c>
      <c r="AA29" s="38" t="str">
        <f t="shared" si="14"/>
        <v/>
      </c>
      <c r="AB29" s="38" t="str">
        <f t="shared" si="15"/>
        <v/>
      </c>
      <c r="AC29" s="38" t="str">
        <f t="shared" si="16"/>
        <v/>
      </c>
      <c r="AD29" s="44">
        <f t="shared" si="19"/>
        <v>0</v>
      </c>
      <c r="AE29" s="44">
        <f>COUNTIF(M29:AC29,0)</f>
        <v>0</v>
      </c>
    </row>
    <row r="30" spans="1:31" ht="57" customHeight="1" thickBot="1">
      <c r="A30" s="69">
        <v>26</v>
      </c>
      <c r="B30" s="37" t="s">
        <v>15</v>
      </c>
      <c r="C30" s="43" t="s">
        <v>45</v>
      </c>
      <c r="D30" s="67">
        <f t="shared" si="17"/>
        <v>0</v>
      </c>
      <c r="E30" s="67">
        <f t="shared" si="18"/>
        <v>0</v>
      </c>
      <c r="F30" s="37" t="s">
        <v>70</v>
      </c>
      <c r="G30" s="43" t="s">
        <v>89</v>
      </c>
      <c r="H30" s="26" t="s">
        <v>106</v>
      </c>
      <c r="I30" s="39" t="s">
        <v>145</v>
      </c>
      <c r="J30" s="27"/>
      <c r="K30" s="28"/>
      <c r="L30" s="23"/>
      <c r="M30" s="38" t="str">
        <f t="shared" si="0"/>
        <v/>
      </c>
      <c r="N30" s="38" t="str">
        <f t="shared" si="1"/>
        <v/>
      </c>
      <c r="O30" s="38" t="str">
        <f t="shared" si="2"/>
        <v/>
      </c>
      <c r="P30" s="38" t="str">
        <f t="shared" si="3"/>
        <v/>
      </c>
      <c r="Q30" s="38" t="str">
        <f t="shared" si="4"/>
        <v/>
      </c>
      <c r="R30" s="38" t="str">
        <f t="shared" si="5"/>
        <v/>
      </c>
      <c r="S30" s="38" t="str">
        <f t="shared" si="6"/>
        <v/>
      </c>
      <c r="T30" s="38" t="str">
        <f t="shared" si="7"/>
        <v/>
      </c>
      <c r="U30" s="38" t="str">
        <f t="shared" si="8"/>
        <v>BYE</v>
      </c>
      <c r="V30" s="38" t="str">
        <f t="shared" si="9"/>
        <v/>
      </c>
      <c r="W30" s="38" t="str">
        <f t="shared" si="10"/>
        <v/>
      </c>
      <c r="X30" s="38" t="str">
        <f t="shared" si="11"/>
        <v/>
      </c>
      <c r="Y30" s="38" t="str">
        <f t="shared" si="12"/>
        <v/>
      </c>
      <c r="Z30" s="38" t="str">
        <f t="shared" si="13"/>
        <v/>
      </c>
      <c r="AA30" s="38" t="str">
        <f t="shared" si="14"/>
        <v/>
      </c>
      <c r="AB30" s="38" t="str">
        <f t="shared" si="15"/>
        <v/>
      </c>
      <c r="AC30" s="38" t="str">
        <f t="shared" si="16"/>
        <v/>
      </c>
      <c r="AD30" s="44">
        <f t="shared" si="19"/>
        <v>0</v>
      </c>
      <c r="AE30" s="44">
        <f>COUNTIF(M30:AC30,"0")</f>
        <v>0</v>
      </c>
    </row>
    <row r="31" spans="1:31" ht="57" customHeight="1" thickBot="1">
      <c r="A31" s="69">
        <v>27</v>
      </c>
      <c r="B31" s="42" t="s">
        <v>14</v>
      </c>
      <c r="C31" s="43" t="s">
        <v>48</v>
      </c>
      <c r="D31" s="67">
        <f t="shared" si="17"/>
        <v>0</v>
      </c>
      <c r="E31" s="67">
        <f t="shared" si="18"/>
        <v>0</v>
      </c>
      <c r="F31" s="37" t="s">
        <v>70</v>
      </c>
      <c r="G31" s="43" t="s">
        <v>89</v>
      </c>
      <c r="H31" s="42" t="s">
        <v>120</v>
      </c>
      <c r="I31" s="42" t="s">
        <v>135</v>
      </c>
      <c r="J31" s="27"/>
      <c r="K31" s="28"/>
      <c r="L31" s="23"/>
      <c r="M31" s="38" t="str">
        <f t="shared" si="0"/>
        <v/>
      </c>
      <c r="N31" s="38" t="str">
        <f t="shared" si="1"/>
        <v/>
      </c>
      <c r="O31" s="38" t="str">
        <f t="shared" si="2"/>
        <v/>
      </c>
      <c r="P31" s="38" t="str">
        <f t="shared" si="3"/>
        <v>BYE</v>
      </c>
      <c r="Q31" s="38" t="str">
        <f t="shared" si="4"/>
        <v/>
      </c>
      <c r="R31" s="38" t="str">
        <f t="shared" si="5"/>
        <v/>
      </c>
      <c r="S31" s="38" t="str">
        <f t="shared" si="6"/>
        <v/>
      </c>
      <c r="T31" s="38" t="str">
        <f t="shared" si="7"/>
        <v/>
      </c>
      <c r="U31" s="38" t="str">
        <f t="shared" si="8"/>
        <v/>
      </c>
      <c r="V31" s="38" t="str">
        <f t="shared" si="9"/>
        <v/>
      </c>
      <c r="W31" s="38" t="str">
        <f t="shared" si="10"/>
        <v/>
      </c>
      <c r="X31" s="38" t="str">
        <f t="shared" si="11"/>
        <v/>
      </c>
      <c r="Y31" s="38" t="str">
        <f t="shared" si="12"/>
        <v/>
      </c>
      <c r="Z31" s="38" t="str">
        <f t="shared" si="13"/>
        <v/>
      </c>
      <c r="AA31" s="38" t="str">
        <f t="shared" si="14"/>
        <v/>
      </c>
      <c r="AB31" s="38" t="str">
        <f t="shared" si="15"/>
        <v/>
      </c>
      <c r="AC31" s="38" t="str">
        <f t="shared" si="16"/>
        <v/>
      </c>
      <c r="AD31" s="44">
        <f t="shared" si="19"/>
        <v>0</v>
      </c>
      <c r="AE31" s="44">
        <f>COUNTIF(M31:AC31,0)</f>
        <v>0</v>
      </c>
    </row>
    <row r="32" spans="1:31" ht="57" customHeight="1" thickBot="1">
      <c r="A32" s="69">
        <v>28</v>
      </c>
      <c r="B32" s="37" t="s">
        <v>34</v>
      </c>
      <c r="C32" s="43" t="s">
        <v>73</v>
      </c>
      <c r="D32" s="67">
        <f t="shared" si="17"/>
        <v>0</v>
      </c>
      <c r="E32" s="67">
        <f t="shared" si="18"/>
        <v>0</v>
      </c>
      <c r="F32" s="37" t="s">
        <v>70</v>
      </c>
      <c r="G32" s="43" t="s">
        <v>89</v>
      </c>
      <c r="H32" s="42" t="s">
        <v>117</v>
      </c>
      <c r="I32" s="42" t="s">
        <v>147</v>
      </c>
      <c r="J32" s="27"/>
      <c r="K32" s="28"/>
      <c r="L32" s="23"/>
      <c r="M32" s="38" t="str">
        <f t="shared" si="0"/>
        <v/>
      </c>
      <c r="N32" s="38" t="str">
        <f t="shared" si="1"/>
        <v/>
      </c>
      <c r="O32" s="38" t="str">
        <f t="shared" si="2"/>
        <v/>
      </c>
      <c r="P32" s="38" t="str">
        <f t="shared" si="3"/>
        <v/>
      </c>
      <c r="Q32" s="38" t="str">
        <f t="shared" si="4"/>
        <v/>
      </c>
      <c r="R32" s="38" t="str">
        <f t="shared" si="5"/>
        <v/>
      </c>
      <c r="S32" s="38" t="str">
        <f t="shared" si="6"/>
        <v/>
      </c>
      <c r="T32" s="38" t="str">
        <f t="shared" si="7"/>
        <v/>
      </c>
      <c r="U32" s="38" t="str">
        <f t="shared" si="8"/>
        <v/>
      </c>
      <c r="V32" s="38" t="str">
        <f t="shared" si="9"/>
        <v>BYE</v>
      </c>
      <c r="W32" s="38" t="str">
        <f t="shared" si="10"/>
        <v/>
      </c>
      <c r="X32" s="38" t="str">
        <f t="shared" si="11"/>
        <v/>
      </c>
      <c r="Y32" s="38" t="str">
        <f t="shared" si="12"/>
        <v/>
      </c>
      <c r="Z32" s="38" t="str">
        <f t="shared" si="13"/>
        <v/>
      </c>
      <c r="AA32" s="38" t="str">
        <f t="shared" si="14"/>
        <v/>
      </c>
      <c r="AB32" s="38" t="str">
        <f t="shared" si="15"/>
        <v/>
      </c>
      <c r="AC32" s="38" t="str">
        <f t="shared" si="16"/>
        <v/>
      </c>
      <c r="AD32" s="44">
        <f t="shared" si="19"/>
        <v>0</v>
      </c>
      <c r="AE32" s="44">
        <f>COUNTIF(M32:AC32,"0")</f>
        <v>0</v>
      </c>
    </row>
    <row r="33" spans="1:36" ht="57" customHeight="1" thickBot="1">
      <c r="A33" s="69">
        <v>29</v>
      </c>
      <c r="B33" s="37" t="s">
        <v>28</v>
      </c>
      <c r="C33" s="43" t="s">
        <v>59</v>
      </c>
      <c r="D33" s="67">
        <f t="shared" si="17"/>
        <v>0</v>
      </c>
      <c r="E33" s="67">
        <f t="shared" si="18"/>
        <v>0</v>
      </c>
      <c r="F33" s="37" t="s">
        <v>69</v>
      </c>
      <c r="G33" s="43" t="s">
        <v>89</v>
      </c>
      <c r="H33" s="26" t="s">
        <v>114</v>
      </c>
      <c r="I33" s="42" t="s">
        <v>136</v>
      </c>
      <c r="J33" s="27"/>
      <c r="K33" s="28"/>
      <c r="L33" s="23"/>
      <c r="M33" s="38" t="str">
        <f t="shared" si="0"/>
        <v/>
      </c>
      <c r="N33" s="38" t="str">
        <f t="shared" si="1"/>
        <v/>
      </c>
      <c r="O33" s="38" t="str">
        <f t="shared" si="2"/>
        <v/>
      </c>
      <c r="P33" s="38" t="str">
        <f t="shared" si="3"/>
        <v/>
      </c>
      <c r="Q33" s="38" t="str">
        <f t="shared" si="4"/>
        <v/>
      </c>
      <c r="R33" s="38" t="str">
        <f t="shared" si="5"/>
        <v>BYE</v>
      </c>
      <c r="S33" s="38" t="str">
        <f t="shared" si="6"/>
        <v/>
      </c>
      <c r="T33" s="38" t="str">
        <f t="shared" si="7"/>
        <v/>
      </c>
      <c r="U33" s="38" t="str">
        <f t="shared" si="8"/>
        <v/>
      </c>
      <c r="V33" s="38" t="str">
        <f t="shared" si="9"/>
        <v/>
      </c>
      <c r="W33" s="38" t="str">
        <f t="shared" si="10"/>
        <v/>
      </c>
      <c r="X33" s="38" t="str">
        <f t="shared" si="11"/>
        <v/>
      </c>
      <c r="Y33" s="38" t="str">
        <f t="shared" si="12"/>
        <v/>
      </c>
      <c r="Z33" s="38" t="str">
        <f t="shared" si="13"/>
        <v/>
      </c>
      <c r="AA33" s="38" t="str">
        <f t="shared" si="14"/>
        <v/>
      </c>
      <c r="AB33" s="38" t="str">
        <f t="shared" si="15"/>
        <v/>
      </c>
      <c r="AC33" s="38" t="str">
        <f t="shared" si="16"/>
        <v/>
      </c>
      <c r="AD33" s="44">
        <f t="shared" si="19"/>
        <v>0</v>
      </c>
      <c r="AE33" s="44">
        <f>COUNTIF(M33:AC33,0)</f>
        <v>0</v>
      </c>
    </row>
    <row r="34" spans="1:36" ht="57" customHeight="1" thickBot="1">
      <c r="A34" s="69">
        <v>30</v>
      </c>
      <c r="B34" s="26" t="s">
        <v>27</v>
      </c>
      <c r="C34" s="43" t="s">
        <v>56</v>
      </c>
      <c r="D34" s="67">
        <f t="shared" si="17"/>
        <v>0</v>
      </c>
      <c r="E34" s="67">
        <f t="shared" si="18"/>
        <v>0</v>
      </c>
      <c r="F34" s="37" t="s">
        <v>69</v>
      </c>
      <c r="G34" s="43" t="s">
        <v>89</v>
      </c>
      <c r="H34" s="42" t="s">
        <v>122</v>
      </c>
      <c r="I34" s="42" t="s">
        <v>147</v>
      </c>
      <c r="J34" s="27"/>
      <c r="K34" s="28"/>
      <c r="L34" s="23"/>
      <c r="M34" s="38" t="str">
        <f t="shared" si="0"/>
        <v/>
      </c>
      <c r="N34" s="38" t="str">
        <f t="shared" si="1"/>
        <v/>
      </c>
      <c r="O34" s="38" t="str">
        <f t="shared" si="2"/>
        <v/>
      </c>
      <c r="P34" s="38" t="str">
        <f t="shared" si="3"/>
        <v/>
      </c>
      <c r="Q34" s="38" t="str">
        <f t="shared" si="4"/>
        <v/>
      </c>
      <c r="R34" s="38" t="str">
        <f t="shared" si="5"/>
        <v/>
      </c>
      <c r="S34" s="38" t="str">
        <f t="shared" si="6"/>
        <v/>
      </c>
      <c r="T34" s="38" t="str">
        <f t="shared" si="7"/>
        <v/>
      </c>
      <c r="U34" s="38" t="str">
        <f t="shared" si="8"/>
        <v>BYE</v>
      </c>
      <c r="V34" s="38" t="str">
        <f t="shared" si="9"/>
        <v/>
      </c>
      <c r="W34" s="38" t="str">
        <f t="shared" si="10"/>
        <v/>
      </c>
      <c r="X34" s="38" t="str">
        <f t="shared" si="11"/>
        <v/>
      </c>
      <c r="Y34" s="38" t="str">
        <f t="shared" si="12"/>
        <v/>
      </c>
      <c r="Z34" s="38" t="str">
        <f t="shared" si="13"/>
        <v/>
      </c>
      <c r="AA34" s="38" t="str">
        <f t="shared" si="14"/>
        <v/>
      </c>
      <c r="AB34" s="38" t="str">
        <f t="shared" si="15"/>
        <v/>
      </c>
      <c r="AC34" s="38" t="str">
        <f t="shared" si="16"/>
        <v/>
      </c>
      <c r="AD34" s="44">
        <f t="shared" si="19"/>
        <v>0</v>
      </c>
      <c r="AE34" s="44">
        <f>COUNTIF(M34:AC34,"0")</f>
        <v>0</v>
      </c>
    </row>
    <row r="35" spans="1:36" ht="57" customHeight="1" thickBot="1">
      <c r="A35" s="69">
        <v>31</v>
      </c>
      <c r="B35" s="37" t="s">
        <v>21</v>
      </c>
      <c r="C35" s="40" t="s">
        <v>57</v>
      </c>
      <c r="D35" s="67">
        <f t="shared" si="17"/>
        <v>0</v>
      </c>
      <c r="E35" s="67">
        <f t="shared" si="18"/>
        <v>0</v>
      </c>
      <c r="F35" s="37" t="s">
        <v>69</v>
      </c>
      <c r="G35" s="43" t="s">
        <v>89</v>
      </c>
      <c r="H35" s="42" t="s">
        <v>115</v>
      </c>
      <c r="I35" s="42" t="s">
        <v>142</v>
      </c>
      <c r="J35" s="27"/>
      <c r="K35" s="28"/>
      <c r="L35" s="23"/>
      <c r="M35" s="38" t="str">
        <f t="shared" si="0"/>
        <v/>
      </c>
      <c r="N35" s="38" t="str">
        <f t="shared" si="1"/>
        <v/>
      </c>
      <c r="O35" s="38" t="str">
        <f t="shared" si="2"/>
        <v/>
      </c>
      <c r="P35" s="38" t="str">
        <f t="shared" si="3"/>
        <v/>
      </c>
      <c r="Q35" s="38" t="str">
        <f t="shared" si="4"/>
        <v>BYE</v>
      </c>
      <c r="R35" s="38" t="str">
        <f t="shared" si="5"/>
        <v/>
      </c>
      <c r="S35" s="38" t="str">
        <f t="shared" si="6"/>
        <v/>
      </c>
      <c r="T35" s="38" t="str">
        <f t="shared" si="7"/>
        <v/>
      </c>
      <c r="U35" s="38" t="str">
        <f t="shared" si="8"/>
        <v/>
      </c>
      <c r="V35" s="38" t="str">
        <f t="shared" si="9"/>
        <v/>
      </c>
      <c r="W35" s="38" t="str">
        <f t="shared" si="10"/>
        <v/>
      </c>
      <c r="X35" s="38" t="str">
        <f t="shared" si="11"/>
        <v/>
      </c>
      <c r="Y35" s="38" t="str">
        <f t="shared" si="12"/>
        <v/>
      </c>
      <c r="Z35" s="38" t="str">
        <f t="shared" si="13"/>
        <v/>
      </c>
      <c r="AA35" s="38" t="str">
        <f t="shared" si="14"/>
        <v/>
      </c>
      <c r="AB35" s="38" t="str">
        <f t="shared" si="15"/>
        <v/>
      </c>
      <c r="AC35" s="38" t="str">
        <f t="shared" si="16"/>
        <v/>
      </c>
      <c r="AD35" s="44">
        <f t="shared" si="19"/>
        <v>0</v>
      </c>
      <c r="AE35" s="44">
        <f>COUNTIF(M35:AC35,0)</f>
        <v>0</v>
      </c>
    </row>
    <row r="36" spans="1:36" ht="57" customHeight="1" thickBot="1">
      <c r="A36" s="69">
        <v>32</v>
      </c>
      <c r="B36" s="42" t="s">
        <v>74</v>
      </c>
      <c r="C36" s="43" t="s">
        <v>64</v>
      </c>
      <c r="D36" s="67">
        <f t="shared" si="17"/>
        <v>0</v>
      </c>
      <c r="E36" s="67">
        <f t="shared" si="18"/>
        <v>0</v>
      </c>
      <c r="F36" s="37" t="s">
        <v>69</v>
      </c>
      <c r="G36" s="43" t="s">
        <v>89</v>
      </c>
      <c r="H36" s="39" t="s">
        <v>105</v>
      </c>
      <c r="I36" s="42" t="s">
        <v>142</v>
      </c>
      <c r="J36" s="27"/>
      <c r="K36" s="28"/>
      <c r="L36" s="23"/>
      <c r="M36" s="38" t="str">
        <f t="shared" si="0"/>
        <v/>
      </c>
      <c r="N36" s="38" t="str">
        <f t="shared" si="1"/>
        <v/>
      </c>
      <c r="O36" s="38" t="str">
        <f t="shared" si="2"/>
        <v/>
      </c>
      <c r="P36" s="38" t="str">
        <f t="shared" si="3"/>
        <v/>
      </c>
      <c r="Q36" s="38" t="str">
        <f t="shared" si="4"/>
        <v/>
      </c>
      <c r="R36" s="38" t="str">
        <f t="shared" si="5"/>
        <v/>
      </c>
      <c r="S36" s="38" t="str">
        <f t="shared" si="6"/>
        <v/>
      </c>
      <c r="T36" s="38" t="str">
        <f t="shared" si="7"/>
        <v/>
      </c>
      <c r="U36" s="38" t="str">
        <f t="shared" si="8"/>
        <v>BYE</v>
      </c>
      <c r="V36" s="38" t="str">
        <f t="shared" si="9"/>
        <v/>
      </c>
      <c r="W36" s="38" t="str">
        <f t="shared" si="10"/>
        <v/>
      </c>
      <c r="X36" s="38" t="str">
        <f t="shared" si="11"/>
        <v/>
      </c>
      <c r="Y36" s="38" t="str">
        <f t="shared" si="12"/>
        <v/>
      </c>
      <c r="Z36" s="38" t="str">
        <f t="shared" si="13"/>
        <v/>
      </c>
      <c r="AA36" s="38" t="str">
        <f t="shared" si="14"/>
        <v/>
      </c>
      <c r="AB36" s="38" t="str">
        <f t="shared" si="15"/>
        <v/>
      </c>
      <c r="AC36" s="38" t="str">
        <f t="shared" si="16"/>
        <v/>
      </c>
      <c r="AD36" s="44">
        <f t="shared" si="19"/>
        <v>0</v>
      </c>
      <c r="AE36" s="44">
        <f>COUNTIF(M36:AC36,"0")</f>
        <v>0</v>
      </c>
    </row>
    <row r="39" spans="1:36">
      <c r="AJ39" s="7" t="s">
        <v>152</v>
      </c>
    </row>
    <row r="40" spans="1:36">
      <c r="AJ40" s="7" t="s">
        <v>154</v>
      </c>
    </row>
    <row r="41" spans="1:36">
      <c r="AJ41" s="7" t="s">
        <v>11</v>
      </c>
    </row>
    <row r="42" spans="1:36">
      <c r="AJ42" s="7" t="s">
        <v>5</v>
      </c>
    </row>
    <row r="43" spans="1:36">
      <c r="AJ43" s="7" t="s">
        <v>12</v>
      </c>
    </row>
    <row r="44" spans="1:36">
      <c r="AJ44" s="7" t="s">
        <v>17</v>
      </c>
    </row>
    <row r="45" spans="1:36">
      <c r="AJ45" s="7" t="s">
        <v>30</v>
      </c>
    </row>
    <row r="46" spans="1:36">
      <c r="AJ46" s="7" t="s">
        <v>19</v>
      </c>
    </row>
    <row r="47" spans="1:36">
      <c r="AJ47" s="7" t="s">
        <v>32</v>
      </c>
    </row>
    <row r="48" spans="1:36">
      <c r="AJ48" s="7" t="s">
        <v>25</v>
      </c>
    </row>
    <row r="49" spans="36:36">
      <c r="AJ49" s="7" t="s">
        <v>9</v>
      </c>
    </row>
    <row r="50" spans="36:36">
      <c r="AJ50" s="7" t="s">
        <v>13</v>
      </c>
    </row>
    <row r="51" spans="36:36">
      <c r="AJ51" s="7" t="s">
        <v>6</v>
      </c>
    </row>
    <row r="52" spans="36:36">
      <c r="AJ52" s="7" t="s">
        <v>35</v>
      </c>
    </row>
    <row r="53" spans="36:36">
      <c r="AJ53" s="7" t="s">
        <v>23</v>
      </c>
    </row>
    <row r="54" spans="36:36">
      <c r="AJ54" s="7" t="s">
        <v>22</v>
      </c>
    </row>
    <row r="55" spans="36:36">
      <c r="AJ55" s="7" t="s">
        <v>24</v>
      </c>
    </row>
    <row r="56" spans="36:36">
      <c r="AJ56" s="7" t="s">
        <v>31</v>
      </c>
    </row>
    <row r="57" spans="36:36">
      <c r="AJ57" s="7" t="s">
        <v>20</v>
      </c>
    </row>
    <row r="58" spans="36:36">
      <c r="AJ58" s="7" t="s">
        <v>29</v>
      </c>
    </row>
    <row r="59" spans="36:36">
      <c r="AJ59" s="7" t="s">
        <v>26</v>
      </c>
    </row>
    <row r="60" spans="36:36">
      <c r="AJ60" s="7" t="s">
        <v>18</v>
      </c>
    </row>
    <row r="61" spans="36:36">
      <c r="AJ61" s="7" t="s">
        <v>7</v>
      </c>
    </row>
    <row r="62" spans="36:36">
      <c r="AJ62" s="7" t="s">
        <v>8</v>
      </c>
    </row>
    <row r="63" spans="36:36">
      <c r="AJ63" s="7" t="s">
        <v>16</v>
      </c>
    </row>
    <row r="64" spans="36:36">
      <c r="AJ64" s="7" t="s">
        <v>10</v>
      </c>
    </row>
    <row r="65" spans="36:36">
      <c r="AJ65" s="7" t="s">
        <v>33</v>
      </c>
    </row>
    <row r="66" spans="36:36">
      <c r="AJ66" s="7" t="s">
        <v>15</v>
      </c>
    </row>
    <row r="67" spans="36:36">
      <c r="AJ67" s="7" t="s">
        <v>14</v>
      </c>
    </row>
    <row r="68" spans="36:36">
      <c r="AJ68" s="7" t="s">
        <v>34</v>
      </c>
    </row>
    <row r="69" spans="36:36">
      <c r="AJ69" s="7" t="s">
        <v>28</v>
      </c>
    </row>
    <row r="70" spans="36:36">
      <c r="AJ70" s="7" t="s">
        <v>27</v>
      </c>
    </row>
    <row r="71" spans="36:36">
      <c r="AJ71" s="7" t="s">
        <v>21</v>
      </c>
    </row>
    <row r="72" spans="36:36">
      <c r="AJ72" s="7" t="s">
        <v>74</v>
      </c>
    </row>
  </sheetData>
  <sheetProtection selectLockedCells="1"/>
  <mergeCells count="14">
    <mergeCell ref="M2:AE2"/>
    <mergeCell ref="M3:AC3"/>
    <mergeCell ref="AD3:AE3"/>
    <mergeCell ref="I3:I4"/>
    <mergeCell ref="B2:K2"/>
    <mergeCell ref="B3:B4"/>
    <mergeCell ref="C3:C4"/>
    <mergeCell ref="D3:D4"/>
    <mergeCell ref="E3:E4"/>
    <mergeCell ref="F3:F4"/>
    <mergeCell ref="G3:G4"/>
    <mergeCell ref="H3:H4"/>
    <mergeCell ref="J3:J4"/>
    <mergeCell ref="K3:K4"/>
  </mergeCells>
  <conditionalFormatting sqref="M5:AC36">
    <cfRule type="cellIs" dxfId="0" priority="3" operator="equal">
      <formula>"BYE"</formula>
    </cfRule>
    <cfRule type="colorScale" priority="5">
      <colorScale>
        <cfvo type="num" val="0"/>
        <cfvo type="num" val="1"/>
        <color rgb="FFFF0000"/>
        <color rgb="FF008000"/>
      </colorScale>
    </cfRule>
  </conditionalFormatting>
  <conditionalFormatting sqref="AD5:AD36">
    <cfRule type="colorScale" priority="8">
      <colorScale>
        <cfvo type="num" val="0"/>
        <cfvo type="percentile" val="50"/>
        <cfvo type="num" val="16"/>
        <color rgb="FFEBFFF0"/>
        <color rgb="FF03FB2C"/>
        <color rgb="FF018921"/>
      </colorScale>
    </cfRule>
  </conditionalFormatting>
  <conditionalFormatting sqref="AE5:AE36">
    <cfRule type="colorScale" priority="4">
      <colorScale>
        <cfvo type="num" val="0"/>
        <cfvo type="percentile" val="50"/>
        <cfvo type="num" val="16"/>
        <color rgb="FF0DD124"/>
        <color rgb="FFBAC717"/>
        <color rgb="FFD90000"/>
      </colorScale>
    </cfRule>
  </conditionalFormatting>
  <conditionalFormatting sqref="D5:D36">
    <cfRule type="colorScale" priority="2">
      <colorScale>
        <cfvo type="num" val="0"/>
        <cfvo type="percentile" val="50"/>
        <cfvo type="num" val="16"/>
        <color rgb="FFEBFFF0"/>
        <color rgb="FF03FB2C"/>
        <color rgb="FF018921"/>
      </colorScale>
    </cfRule>
  </conditionalFormatting>
  <conditionalFormatting sqref="E5:E36">
    <cfRule type="colorScale" priority="1">
      <colorScale>
        <cfvo type="num" val="0"/>
        <cfvo type="percentile" val="50"/>
        <cfvo type="num" val="16"/>
        <color rgb="FF0DD124"/>
        <color rgb="FFBAC717"/>
        <color rgb="FFD90000"/>
      </colorScale>
    </cfRule>
  </conditionalFormatting>
  <printOptions horizontalCentered="1"/>
  <pageMargins left="0.4" right="0.4" top="0.4" bottom="0.4" header="0" footer="0"/>
  <pageSetup paperSize="3" scale="5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Q34"/>
  <sheetViews>
    <sheetView showGridLines="0" showRowColHeaders="0" workbookViewId="0">
      <selection activeCell="I2" sqref="I2"/>
    </sheetView>
  </sheetViews>
  <sheetFormatPr defaultRowHeight="23.25"/>
  <cols>
    <col min="1" max="1" width="9.140625" style="1" customWidth="1"/>
    <col min="2" max="2" width="20.85546875" style="1" customWidth="1"/>
    <col min="3" max="3" width="7.5703125" style="1" customWidth="1"/>
    <col min="4" max="4" width="8.7109375" style="1" customWidth="1"/>
    <col min="5" max="5" width="18.42578125" style="1" customWidth="1"/>
    <col min="6" max="6" width="7.5703125" style="1" customWidth="1"/>
    <col min="7" max="7" width="8.7109375" style="1" customWidth="1"/>
    <col min="8" max="8" width="7.5703125" style="1" customWidth="1"/>
    <col min="9" max="10" width="6.85546875" style="4" customWidth="1"/>
    <col min="11" max="11" width="22.140625" style="1" customWidth="1"/>
    <col min="12" max="12" width="3.85546875" style="1" customWidth="1"/>
    <col min="13" max="13" width="35.28515625" style="1" customWidth="1"/>
    <col min="14" max="14" width="18" style="1" customWidth="1"/>
    <col min="15" max="15" width="30.140625" style="1" customWidth="1"/>
    <col min="16" max="16" width="61.42578125" style="1" customWidth="1"/>
    <col min="17" max="16384" width="9.140625" style="1"/>
  </cols>
  <sheetData>
    <row r="1" spans="1:17" s="9" customFormat="1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77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7" ht="18.75" customHeight="1">
      <c r="A2" s="30">
        <v>1</v>
      </c>
      <c r="B2" s="72" t="s">
        <v>31</v>
      </c>
      <c r="C2" s="30" t="str">
        <f t="shared" ref="C2:C17" si="0">VLOOKUP(B2,TeamArray,5,FALSE)</f>
        <v>NFC</v>
      </c>
      <c r="D2" s="30" t="str">
        <f t="shared" ref="D2:D17" si="1">VLOOKUP(B2,TeamArray,6,FALSE)</f>
        <v>North</v>
      </c>
      <c r="E2" s="72" t="s">
        <v>16</v>
      </c>
      <c r="F2" s="30" t="str">
        <f t="shared" ref="F2:F17" si="2">VLOOKUP(E2,TeamArray,5,FALSE)</f>
        <v>NFC</v>
      </c>
      <c r="G2" s="30" t="str">
        <f t="shared" ref="G2:G17" si="3">VLOOKUP(E2,TeamArray,6,FALSE)</f>
        <v>South</v>
      </c>
      <c r="H2" s="30" t="s">
        <v>78</v>
      </c>
      <c r="I2" s="56"/>
      <c r="J2" s="56"/>
      <c r="K2" s="54" t="str">
        <f>IF(ISBLANK(I2),"",(IF(I2&gt;J2,B2,E2)))</f>
        <v/>
      </c>
      <c r="L2" s="17">
        <v>1</v>
      </c>
      <c r="M2" s="48" t="str">
        <f t="shared" ref="M2:M17" si="4">VLOOKUP(E2,TeamArray,7,FALSE)</f>
        <v>Superdome</v>
      </c>
      <c r="N2" s="49">
        <v>0.85416666666666663</v>
      </c>
      <c r="O2" s="31"/>
      <c r="Q2" s="8" t="s">
        <v>138</v>
      </c>
    </row>
    <row r="3" spans="1:17" ht="18.75" customHeight="1">
      <c r="A3" s="31">
        <v>2</v>
      </c>
      <c r="B3" s="73" t="s">
        <v>15</v>
      </c>
      <c r="C3" s="31" t="str">
        <f t="shared" si="0"/>
        <v>AFC</v>
      </c>
      <c r="D3" s="31" t="str">
        <f t="shared" si="1"/>
        <v>West</v>
      </c>
      <c r="E3" s="73" t="s">
        <v>26</v>
      </c>
      <c r="F3" s="31" t="str">
        <f t="shared" si="2"/>
        <v>AFC</v>
      </c>
      <c r="G3" s="31" t="str">
        <f t="shared" si="3"/>
        <v>South</v>
      </c>
      <c r="H3" s="31" t="s">
        <v>79</v>
      </c>
      <c r="I3" s="56"/>
      <c r="J3" s="56"/>
      <c r="K3" s="54" t="str">
        <f t="shared" ref="K3:K17" si="5">IF(ISBLANK(I3),"",(IF(I3&gt;J3,B3,E3)))</f>
        <v/>
      </c>
      <c r="L3" s="17">
        <v>1</v>
      </c>
      <c r="M3" s="48" t="str">
        <f t="shared" si="4"/>
        <v>Jacksonville Municipal Stadium</v>
      </c>
      <c r="N3" s="49">
        <v>0.54166666666666663</v>
      </c>
      <c r="O3" s="31"/>
      <c r="Q3" s="8" t="s">
        <v>139</v>
      </c>
    </row>
    <row r="4" spans="1:17" ht="18.75" customHeight="1">
      <c r="A4" s="30">
        <v>3</v>
      </c>
      <c r="B4" s="72" t="s">
        <v>34</v>
      </c>
      <c r="C4" s="30" t="str">
        <f t="shared" si="0"/>
        <v>AFC</v>
      </c>
      <c r="D4" s="30" t="str">
        <f t="shared" si="1"/>
        <v>West</v>
      </c>
      <c r="E4" s="72" t="s">
        <v>18</v>
      </c>
      <c r="F4" s="30" t="str">
        <f t="shared" si="2"/>
        <v>AFC</v>
      </c>
      <c r="G4" s="30" t="str">
        <f t="shared" si="3"/>
        <v>South</v>
      </c>
      <c r="H4" s="30" t="s">
        <v>79</v>
      </c>
      <c r="I4" s="56"/>
      <c r="J4" s="56"/>
      <c r="K4" s="54" t="str">
        <f t="shared" si="5"/>
        <v/>
      </c>
      <c r="L4" s="17">
        <v>1</v>
      </c>
      <c r="M4" s="48" t="str">
        <f t="shared" si="4"/>
        <v>LP Field</v>
      </c>
      <c r="N4" s="49">
        <v>0.54166666666666663</v>
      </c>
      <c r="O4" s="31"/>
      <c r="Q4" s="8" t="s">
        <v>140</v>
      </c>
    </row>
    <row r="5" spans="1:17" ht="18.75" customHeight="1">
      <c r="A5" s="31">
        <v>4</v>
      </c>
      <c r="B5" s="73" t="s">
        <v>13</v>
      </c>
      <c r="C5" s="31" t="str">
        <f t="shared" si="0"/>
        <v>AFC</v>
      </c>
      <c r="D5" s="31" t="str">
        <f t="shared" si="1"/>
        <v>North</v>
      </c>
      <c r="E5" s="73" t="s">
        <v>12</v>
      </c>
      <c r="F5" s="31" t="str">
        <f t="shared" si="2"/>
        <v>AFC</v>
      </c>
      <c r="G5" s="31" t="str">
        <f t="shared" si="3"/>
        <v>East</v>
      </c>
      <c r="H5" s="31" t="s">
        <v>79</v>
      </c>
      <c r="I5" s="56"/>
      <c r="J5" s="56"/>
      <c r="K5" s="54" t="str">
        <f t="shared" si="5"/>
        <v/>
      </c>
      <c r="L5" s="17">
        <v>1</v>
      </c>
      <c r="M5" s="48" t="str">
        <f t="shared" si="4"/>
        <v>Gillette Stadium</v>
      </c>
      <c r="N5" s="49">
        <v>0.54166666666666696</v>
      </c>
      <c r="O5" s="31"/>
      <c r="Q5" s="8" t="s">
        <v>148</v>
      </c>
    </row>
    <row r="6" spans="1:17" ht="18.75" customHeight="1">
      <c r="A6" s="30">
        <v>5</v>
      </c>
      <c r="B6" s="72" t="s">
        <v>35</v>
      </c>
      <c r="C6" s="30" t="str">
        <f t="shared" si="0"/>
        <v>AFC</v>
      </c>
      <c r="D6" s="30" t="str">
        <f t="shared" si="1"/>
        <v>North</v>
      </c>
      <c r="E6" s="72" t="s">
        <v>10</v>
      </c>
      <c r="F6" s="30" t="str">
        <f t="shared" si="2"/>
        <v>NFC</v>
      </c>
      <c r="G6" s="30" t="str">
        <f t="shared" si="3"/>
        <v>South</v>
      </c>
      <c r="H6" s="30" t="s">
        <v>79</v>
      </c>
      <c r="I6" s="56"/>
      <c r="J6" s="56"/>
      <c r="K6" s="54" t="str">
        <f t="shared" si="5"/>
        <v/>
      </c>
      <c r="L6" s="17">
        <v>1</v>
      </c>
      <c r="M6" s="48" t="str">
        <f t="shared" si="4"/>
        <v>Raymond James Stadium</v>
      </c>
      <c r="N6" s="49">
        <v>0.54166666666666696</v>
      </c>
      <c r="O6" s="31"/>
    </row>
    <row r="7" spans="1:17" ht="18.75" customHeight="1">
      <c r="A7" s="31">
        <v>6</v>
      </c>
      <c r="B7" s="73" t="s">
        <v>29</v>
      </c>
      <c r="C7" s="31" t="str">
        <f t="shared" si="0"/>
        <v>AFC</v>
      </c>
      <c r="D7" s="31" t="str">
        <f t="shared" si="1"/>
        <v>South</v>
      </c>
      <c r="E7" s="73" t="s">
        <v>20</v>
      </c>
      <c r="F7" s="31" t="str">
        <f t="shared" si="2"/>
        <v>AFC</v>
      </c>
      <c r="G7" s="31" t="str">
        <f t="shared" si="3"/>
        <v>South</v>
      </c>
      <c r="H7" s="31" t="s">
        <v>79</v>
      </c>
      <c r="I7" s="56"/>
      <c r="J7" s="56"/>
      <c r="K7" s="54" t="str">
        <f t="shared" si="5"/>
        <v/>
      </c>
      <c r="L7" s="17">
        <v>1</v>
      </c>
      <c r="M7" s="48" t="str">
        <f t="shared" si="4"/>
        <v>Reliant Stadium</v>
      </c>
      <c r="N7" s="49">
        <v>0.54166666666666696</v>
      </c>
      <c r="O7" s="31"/>
    </row>
    <row r="8" spans="1:17" ht="18.75" customHeight="1">
      <c r="A8" s="30">
        <v>7</v>
      </c>
      <c r="B8" s="72" t="s">
        <v>22</v>
      </c>
      <c r="C8" s="30" t="str">
        <f t="shared" si="0"/>
        <v>NFC</v>
      </c>
      <c r="D8" s="30" t="str">
        <f t="shared" si="1"/>
        <v>North</v>
      </c>
      <c r="E8" s="72" t="s">
        <v>23</v>
      </c>
      <c r="F8" s="30" t="str">
        <f t="shared" si="2"/>
        <v>NFC</v>
      </c>
      <c r="G8" s="30" t="str">
        <f t="shared" si="3"/>
        <v>North</v>
      </c>
      <c r="H8" s="30" t="s">
        <v>79</v>
      </c>
      <c r="I8" s="56"/>
      <c r="J8" s="56"/>
      <c r="K8" s="54" t="str">
        <f t="shared" si="5"/>
        <v/>
      </c>
      <c r="L8" s="17">
        <v>1</v>
      </c>
      <c r="M8" s="48" t="str">
        <f t="shared" si="4"/>
        <v>Soldier Field</v>
      </c>
      <c r="N8" s="49">
        <v>0.54166666666666696</v>
      </c>
      <c r="O8" s="31"/>
    </row>
    <row r="9" spans="1:17" ht="18.75" customHeight="1">
      <c r="A9" s="31">
        <v>8</v>
      </c>
      <c r="B9" s="73" t="s">
        <v>7</v>
      </c>
      <c r="C9" s="31" t="str">
        <f t="shared" si="0"/>
        <v>NFC</v>
      </c>
      <c r="D9" s="31" t="str">
        <f t="shared" si="1"/>
        <v>South</v>
      </c>
      <c r="E9" s="73" t="s">
        <v>6</v>
      </c>
      <c r="F9" s="31" t="str">
        <f t="shared" si="2"/>
        <v>AFC</v>
      </c>
      <c r="G9" s="31" t="str">
        <f t="shared" si="3"/>
        <v>North</v>
      </c>
      <c r="H9" s="31" t="s">
        <v>79</v>
      </c>
      <c r="I9" s="56"/>
      <c r="J9" s="56"/>
      <c r="K9" s="54" t="str">
        <f t="shared" si="5"/>
        <v/>
      </c>
      <c r="L9" s="17">
        <v>1</v>
      </c>
      <c r="M9" s="48" t="str">
        <f t="shared" si="4"/>
        <v>Heinz Field</v>
      </c>
      <c r="N9" s="49">
        <v>0.54166666666666696</v>
      </c>
      <c r="O9" s="31"/>
    </row>
    <row r="10" spans="1:17" ht="18.75" customHeight="1">
      <c r="A10" s="30">
        <v>9</v>
      </c>
      <c r="B10" s="72" t="s">
        <v>5</v>
      </c>
      <c r="C10" s="30" t="str">
        <f t="shared" si="0"/>
        <v>AFC</v>
      </c>
      <c r="D10" s="30" t="str">
        <f t="shared" si="1"/>
        <v>East</v>
      </c>
      <c r="E10" s="72" t="s">
        <v>11</v>
      </c>
      <c r="F10" s="30" t="str">
        <f t="shared" si="2"/>
        <v>AFC</v>
      </c>
      <c r="G10" s="30" t="str">
        <f t="shared" si="3"/>
        <v>East</v>
      </c>
      <c r="H10" s="30" t="s">
        <v>79</v>
      </c>
      <c r="I10" s="56"/>
      <c r="J10" s="56"/>
      <c r="K10" s="54" t="str">
        <f t="shared" si="5"/>
        <v/>
      </c>
      <c r="L10" s="17">
        <v>1</v>
      </c>
      <c r="M10" s="48" t="str">
        <f t="shared" si="4"/>
        <v>Ralph Wilson Stadium</v>
      </c>
      <c r="N10" s="49">
        <v>0.54166666666666696</v>
      </c>
      <c r="O10" s="31"/>
    </row>
    <row r="11" spans="1:17" ht="18.75" customHeight="1">
      <c r="A11" s="31">
        <v>10</v>
      </c>
      <c r="B11" s="73" t="s">
        <v>8</v>
      </c>
      <c r="C11" s="31" t="str">
        <f t="shared" si="0"/>
        <v>NFC</v>
      </c>
      <c r="D11" s="31" t="str">
        <f t="shared" si="1"/>
        <v>South</v>
      </c>
      <c r="E11" s="73" t="s">
        <v>30</v>
      </c>
      <c r="F11" s="31" t="str">
        <f t="shared" si="2"/>
        <v>NFC</v>
      </c>
      <c r="G11" s="31" t="str">
        <f t="shared" si="3"/>
        <v>East</v>
      </c>
      <c r="H11" s="31" t="s">
        <v>79</v>
      </c>
      <c r="I11" s="56"/>
      <c r="J11" s="56"/>
      <c r="K11" s="54" t="str">
        <f t="shared" si="5"/>
        <v/>
      </c>
      <c r="L11" s="17">
        <v>1</v>
      </c>
      <c r="M11" s="48" t="str">
        <f t="shared" si="4"/>
        <v>New Meadowlands Stadium</v>
      </c>
      <c r="N11" s="49">
        <v>0.54166666666666696</v>
      </c>
      <c r="O11" s="31"/>
    </row>
    <row r="12" spans="1:17" ht="18.75" customHeight="1">
      <c r="A12" s="30">
        <v>11</v>
      </c>
      <c r="B12" s="72" t="s">
        <v>24</v>
      </c>
      <c r="C12" s="30" t="str">
        <f t="shared" si="0"/>
        <v>NFC</v>
      </c>
      <c r="D12" s="30" t="str">
        <f t="shared" si="1"/>
        <v>North</v>
      </c>
      <c r="E12" s="72" t="s">
        <v>19</v>
      </c>
      <c r="F12" s="30" t="str">
        <f t="shared" si="2"/>
        <v>NFC</v>
      </c>
      <c r="G12" s="30" t="str">
        <f t="shared" si="3"/>
        <v>East</v>
      </c>
      <c r="H12" s="30" t="s">
        <v>79</v>
      </c>
      <c r="I12" s="56"/>
      <c r="J12" s="56"/>
      <c r="K12" s="54" t="str">
        <f t="shared" si="5"/>
        <v/>
      </c>
      <c r="L12" s="17">
        <v>1</v>
      </c>
      <c r="M12" s="48" t="str">
        <f t="shared" si="4"/>
        <v>Lincoln Financial Field</v>
      </c>
      <c r="N12" s="49">
        <v>0.67708333333333337</v>
      </c>
      <c r="O12" s="31"/>
    </row>
    <row r="13" spans="1:17" ht="18.75" customHeight="1">
      <c r="A13" s="31">
        <v>12</v>
      </c>
      <c r="B13" s="73" t="s">
        <v>28</v>
      </c>
      <c r="C13" s="31" t="str">
        <f t="shared" si="0"/>
        <v>NFC</v>
      </c>
      <c r="D13" s="31" t="str">
        <f t="shared" si="1"/>
        <v>West</v>
      </c>
      <c r="E13" s="73" t="s">
        <v>74</v>
      </c>
      <c r="F13" s="31" t="str">
        <f t="shared" si="2"/>
        <v>NFC</v>
      </c>
      <c r="G13" s="31" t="str">
        <f t="shared" si="3"/>
        <v>West</v>
      </c>
      <c r="H13" s="31" t="s">
        <v>79</v>
      </c>
      <c r="I13" s="56"/>
      <c r="J13" s="56"/>
      <c r="K13" s="54" t="str">
        <f t="shared" si="5"/>
        <v/>
      </c>
      <c r="L13" s="17">
        <v>1</v>
      </c>
      <c r="M13" s="48" t="str">
        <f t="shared" si="4"/>
        <v>Edward Jones Dome</v>
      </c>
      <c r="N13" s="49">
        <v>0.67708333333333337</v>
      </c>
      <c r="O13" s="31"/>
    </row>
    <row r="14" spans="1:17" ht="18.75" customHeight="1">
      <c r="A14" s="30">
        <v>13</v>
      </c>
      <c r="B14" s="72" t="s">
        <v>27</v>
      </c>
      <c r="C14" s="30" t="str">
        <f t="shared" si="0"/>
        <v>NFC</v>
      </c>
      <c r="D14" s="30" t="str">
        <f t="shared" si="1"/>
        <v>West</v>
      </c>
      <c r="E14" s="72" t="s">
        <v>21</v>
      </c>
      <c r="F14" s="30" t="str">
        <f t="shared" si="2"/>
        <v>NFC</v>
      </c>
      <c r="G14" s="30" t="str">
        <f t="shared" si="3"/>
        <v>West</v>
      </c>
      <c r="H14" s="30" t="s">
        <v>79</v>
      </c>
      <c r="I14" s="56"/>
      <c r="J14" s="56"/>
      <c r="K14" s="54" t="str">
        <f t="shared" si="5"/>
        <v/>
      </c>
      <c r="L14" s="17">
        <v>1</v>
      </c>
      <c r="M14" s="48" t="str">
        <f t="shared" si="4"/>
        <v>Qwest Field</v>
      </c>
      <c r="N14" s="49">
        <v>0.67708333333333337</v>
      </c>
      <c r="O14" s="31"/>
    </row>
    <row r="15" spans="1:17" ht="18.75" customHeight="1">
      <c r="A15" s="31">
        <v>14</v>
      </c>
      <c r="B15" s="73" t="s">
        <v>25</v>
      </c>
      <c r="C15" s="31" t="str">
        <f t="shared" si="0"/>
        <v>NFC</v>
      </c>
      <c r="D15" s="31" t="str">
        <f t="shared" si="1"/>
        <v>East</v>
      </c>
      <c r="E15" s="73" t="s">
        <v>32</v>
      </c>
      <c r="F15" s="31" t="str">
        <f t="shared" si="2"/>
        <v>NFC</v>
      </c>
      <c r="G15" s="31" t="str">
        <f t="shared" si="3"/>
        <v>East</v>
      </c>
      <c r="H15" s="31" t="s">
        <v>79</v>
      </c>
      <c r="I15" s="56"/>
      <c r="J15" s="56"/>
      <c r="K15" s="54" t="str">
        <f t="shared" si="5"/>
        <v/>
      </c>
      <c r="L15" s="17">
        <v>1</v>
      </c>
      <c r="M15" s="48" t="str">
        <f t="shared" si="4"/>
        <v>FedEx Field</v>
      </c>
      <c r="N15" s="49">
        <v>0.84722222222222221</v>
      </c>
      <c r="O15" s="31"/>
    </row>
    <row r="16" spans="1:17" ht="18.75" customHeight="1">
      <c r="A16" s="30">
        <v>15</v>
      </c>
      <c r="B16" s="72" t="s">
        <v>9</v>
      </c>
      <c r="C16" s="30" t="str">
        <f t="shared" si="0"/>
        <v>AFC</v>
      </c>
      <c r="D16" s="30" t="str">
        <f t="shared" si="1"/>
        <v>North</v>
      </c>
      <c r="E16" s="72" t="s">
        <v>17</v>
      </c>
      <c r="F16" s="30" t="str">
        <f t="shared" si="2"/>
        <v>AFC</v>
      </c>
      <c r="G16" s="30" t="str">
        <f t="shared" si="3"/>
        <v>East</v>
      </c>
      <c r="H16" s="30" t="s">
        <v>80</v>
      </c>
      <c r="I16" s="56"/>
      <c r="J16" s="56"/>
      <c r="K16" s="54" t="str">
        <f t="shared" si="5"/>
        <v/>
      </c>
      <c r="L16" s="17">
        <v>1</v>
      </c>
      <c r="M16" s="48" t="str">
        <f t="shared" si="4"/>
        <v>New Meadowlands Stadium</v>
      </c>
      <c r="N16" s="49">
        <v>0.79166666666666663</v>
      </c>
      <c r="O16" s="31"/>
    </row>
    <row r="17" spans="1:15" ht="18.75" customHeight="1">
      <c r="A17" s="31">
        <v>16</v>
      </c>
      <c r="B17" s="73" t="s">
        <v>33</v>
      </c>
      <c r="C17" s="31" t="str">
        <f t="shared" si="0"/>
        <v>AFC</v>
      </c>
      <c r="D17" s="31" t="str">
        <f t="shared" si="1"/>
        <v>West</v>
      </c>
      <c r="E17" s="73" t="s">
        <v>14</v>
      </c>
      <c r="F17" s="31" t="str">
        <f t="shared" si="2"/>
        <v>AFC</v>
      </c>
      <c r="G17" s="31" t="str">
        <f t="shared" si="3"/>
        <v>West</v>
      </c>
      <c r="H17" s="31" t="s">
        <v>80</v>
      </c>
      <c r="I17" s="56"/>
      <c r="J17" s="56"/>
      <c r="K17" s="54" t="str">
        <f t="shared" si="5"/>
        <v/>
      </c>
      <c r="L17" s="17">
        <v>1</v>
      </c>
      <c r="M17" s="48" t="str">
        <f t="shared" si="4"/>
        <v>Arrowhead Stadium</v>
      </c>
      <c r="N17" s="49">
        <v>0.92708333333333337</v>
      </c>
      <c r="O17" s="31"/>
    </row>
    <row r="18" spans="1:15" ht="18" customHeight="1">
      <c r="A18" s="9"/>
      <c r="I18" s="3"/>
      <c r="J18" s="3"/>
      <c r="K18" s="63" t="str">
        <f>IF(ISBLANK(I2),"",(IF(K2=B2,E2,B2)))</f>
        <v/>
      </c>
      <c r="L18" s="17">
        <v>0</v>
      </c>
      <c r="N18" s="47"/>
    </row>
    <row r="19" spans="1:15" ht="18" customHeight="1">
      <c r="I19" s="3"/>
      <c r="J19" s="3"/>
      <c r="K19" s="63" t="str">
        <f>IF(ISBLANK(I3),"",(IF(K3=B3,E3,B3)))</f>
        <v/>
      </c>
      <c r="L19" s="17">
        <v>0</v>
      </c>
      <c r="N19" s="47"/>
    </row>
    <row r="20" spans="1:15" ht="18" customHeight="1">
      <c r="I20" s="3"/>
      <c r="J20" s="105" t="s">
        <v>92</v>
      </c>
      <c r="K20" s="63" t="str">
        <f>IF(ISBLANK(I4),"",(IF(K4=B4,E4,B4)))</f>
        <v/>
      </c>
      <c r="L20" s="17">
        <v>0</v>
      </c>
      <c r="N20" s="45"/>
    </row>
    <row r="21" spans="1:15" ht="18" customHeight="1">
      <c r="I21" s="3"/>
      <c r="J21" s="105"/>
      <c r="K21" s="63" t="str">
        <f t="shared" ref="K21:K33" si="6">IF(ISBLANK(I5),"",(IF(K5=B5,E5,B5)))</f>
        <v/>
      </c>
      <c r="L21" s="17">
        <v>0</v>
      </c>
      <c r="N21" s="45"/>
    </row>
    <row r="22" spans="1:15" ht="18" customHeight="1">
      <c r="J22" s="105"/>
      <c r="K22" s="63" t="str">
        <f t="shared" si="6"/>
        <v/>
      </c>
      <c r="L22" s="17">
        <v>0</v>
      </c>
      <c r="N22" s="45"/>
    </row>
    <row r="23" spans="1:15" ht="18" customHeight="1">
      <c r="A23" s="9"/>
      <c r="J23" s="105"/>
      <c r="K23" s="63" t="str">
        <f t="shared" si="6"/>
        <v/>
      </c>
      <c r="L23" s="17">
        <v>0</v>
      </c>
    </row>
    <row r="24" spans="1:15" ht="18" customHeight="1">
      <c r="A24" s="9"/>
      <c r="J24" s="105"/>
      <c r="K24" s="63" t="str">
        <f t="shared" si="6"/>
        <v/>
      </c>
      <c r="L24" s="17">
        <v>0</v>
      </c>
    </row>
    <row r="25" spans="1:15" ht="18" customHeight="1">
      <c r="J25" s="105"/>
      <c r="K25" s="63" t="str">
        <f t="shared" si="6"/>
        <v/>
      </c>
      <c r="L25" s="17">
        <v>0</v>
      </c>
    </row>
    <row r="26" spans="1:15" ht="18" customHeight="1">
      <c r="J26" s="105"/>
      <c r="K26" s="63" t="str">
        <f t="shared" si="6"/>
        <v/>
      </c>
      <c r="L26" s="17">
        <v>0</v>
      </c>
    </row>
    <row r="27" spans="1:15" ht="18" customHeight="1">
      <c r="J27" s="105"/>
      <c r="K27" s="63" t="str">
        <f t="shared" si="6"/>
        <v/>
      </c>
      <c r="L27" s="17">
        <v>0</v>
      </c>
    </row>
    <row r="28" spans="1:15" ht="18" customHeight="1">
      <c r="J28" s="105"/>
      <c r="K28" s="63" t="str">
        <f t="shared" si="6"/>
        <v/>
      </c>
      <c r="L28" s="17">
        <v>0</v>
      </c>
    </row>
    <row r="29" spans="1:15" ht="18" customHeight="1">
      <c r="J29" s="105"/>
      <c r="K29" s="63" t="str">
        <f t="shared" si="6"/>
        <v/>
      </c>
      <c r="L29" s="17">
        <v>0</v>
      </c>
    </row>
    <row r="30" spans="1:15" ht="18" customHeight="1">
      <c r="J30" s="105"/>
      <c r="K30" s="63" t="str">
        <f t="shared" si="6"/>
        <v/>
      </c>
      <c r="L30" s="17">
        <v>0</v>
      </c>
    </row>
    <row r="31" spans="1:15" ht="18" customHeight="1">
      <c r="J31" s="105"/>
      <c r="K31" s="63" t="str">
        <f t="shared" si="6"/>
        <v/>
      </c>
      <c r="L31" s="17">
        <v>0</v>
      </c>
    </row>
    <row r="32" spans="1:15" ht="18" customHeight="1">
      <c r="K32" s="63" t="str">
        <f t="shared" si="6"/>
        <v/>
      </c>
      <c r="L32" s="17">
        <v>0</v>
      </c>
    </row>
    <row r="33" spans="11:12" ht="18" customHeight="1">
      <c r="K33" s="63" t="str">
        <f t="shared" si="6"/>
        <v/>
      </c>
      <c r="L33" s="17">
        <v>0</v>
      </c>
    </row>
    <row r="34" spans="11:12" ht="18" customHeight="1"/>
  </sheetData>
  <sheetProtection selectLockedCells="1"/>
  <mergeCells count="1">
    <mergeCell ref="J20:J31"/>
  </mergeCells>
  <phoneticPr fontId="0" type="noConversion"/>
  <dataValidations xWindow="1568" yWindow="280" count="5">
    <dataValidation type="list" allowBlank="1" showInputMessage="1" showErrorMessage="1" promptTitle="Game Day weather" prompt="Some use this data in their team assessments." sqref="O2:O17">
      <formula1>SkyList</formula1>
    </dataValidation>
    <dataValidation type="list" allowBlank="1" showInputMessage="1" showErrorMessage="1" sqref="B2:B17">
      <formula1>TeamList</formula1>
    </dataValidation>
    <dataValidation type="list" allowBlank="1" showInputMessage="1" showErrorMessage="1" sqref="E2:E17">
      <formula1>TeamList</formula1>
    </dataValidation>
    <dataValidation type="list" allowBlank="1" showInputMessage="1" showErrorMessage="1" sqref="N2:N22">
      <formula1>"12:30 PM, 1:00 PM, 4:05 PM, 4:15 PM, 7:00 PM, 8:20 PM, 8:30 PM, 10:15 PM"</formula1>
    </dataValidation>
    <dataValidation type="list" allowBlank="1" showInputMessage="1" showErrorMessage="1" sqref="H2:H17">
      <formula1>"Thu, Sat, Sun, Mon"</formula1>
    </dataValidation>
  </dataValidations>
  <pageMargins left="0.75" right="0.75" top="1" bottom="1" header="0.5" footer="0.5"/>
  <pageSetup scale="58" orientation="landscape" r:id="rId1"/>
  <headerFooter alignWithMargins="0">
    <oddHeader>&amp;C&amp;"Arial,Bold"&amp;22&amp;EWeek 1  Thursday, Sept. 10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O33"/>
  <sheetViews>
    <sheetView showGridLines="0" showRowColHeaders="0" workbookViewId="0">
      <selection activeCell="I2" sqref="I2"/>
    </sheetView>
  </sheetViews>
  <sheetFormatPr defaultRowHeight="23.25"/>
  <cols>
    <col min="1" max="1" width="9.140625" style="1" customWidth="1"/>
    <col min="2" max="2" width="17.5703125" style="1" customWidth="1"/>
    <col min="3" max="3" width="7.5703125" style="1" customWidth="1"/>
    <col min="4" max="4" width="8.7109375" style="1" customWidth="1"/>
    <col min="5" max="5" width="15.7109375" style="1" customWidth="1"/>
    <col min="6" max="6" width="7.5703125" style="1" customWidth="1"/>
    <col min="7" max="7" width="8.7109375" style="1" customWidth="1"/>
    <col min="8" max="8" width="7.5703125" style="1" customWidth="1"/>
    <col min="9" max="10" width="8.42578125" style="4" customWidth="1"/>
    <col min="11" max="11" width="22.140625" style="1" customWidth="1"/>
    <col min="12" max="12" width="4.28515625" style="1" customWidth="1"/>
    <col min="13" max="13" width="35.28515625" style="1" customWidth="1"/>
    <col min="14" max="14" width="18" style="1" customWidth="1"/>
    <col min="15" max="15" width="30.140625" style="1" customWidth="1"/>
    <col min="16" max="16384" width="9.140625" style="1"/>
  </cols>
  <sheetData>
    <row r="1" spans="1:15" s="9" customFormat="1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0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5" s="6" customFormat="1" ht="18.75" customHeight="1">
      <c r="A2" s="30">
        <v>1</v>
      </c>
      <c r="B2" s="74" t="s">
        <v>9</v>
      </c>
      <c r="C2" s="30" t="str">
        <f t="shared" ref="C2:C17" si="0">VLOOKUP(B2,TeamArray,5,FALSE)</f>
        <v>AFC</v>
      </c>
      <c r="D2" s="30" t="str">
        <f t="shared" ref="D2:D17" si="1">VLOOKUP(B2,TeamArray,6,FALSE)</f>
        <v>North</v>
      </c>
      <c r="E2" s="74" t="s">
        <v>13</v>
      </c>
      <c r="F2" s="30" t="str">
        <f t="shared" ref="F2:F17" si="2">VLOOKUP(E2,TeamArray,5,FALSE)</f>
        <v>AFC</v>
      </c>
      <c r="G2" s="30" t="str">
        <f t="shared" ref="G2:G17" si="3">VLOOKUP(E2,TeamArray,6,FALSE)</f>
        <v>North</v>
      </c>
      <c r="H2" s="74" t="s">
        <v>79</v>
      </c>
      <c r="I2" s="56"/>
      <c r="J2" s="57"/>
      <c r="K2" s="54" t="str">
        <f>IF(ISBLANK(I2),"",(IF(I2&gt;J2,B2,E2)))</f>
        <v/>
      </c>
      <c r="L2" s="17">
        <v>1</v>
      </c>
      <c r="M2" s="48" t="str">
        <f t="shared" ref="M2:M17" si="4">VLOOKUP(E2,TeamArray,7,FALSE)</f>
        <v>Paul Brown Stadium</v>
      </c>
      <c r="N2" s="49">
        <v>0.54166666666666663</v>
      </c>
      <c r="O2" s="31"/>
    </row>
    <row r="3" spans="1:15" s="6" customFormat="1" ht="18.75" customHeight="1">
      <c r="A3" s="31">
        <v>2</v>
      </c>
      <c r="B3" s="75" t="s">
        <v>5</v>
      </c>
      <c r="C3" s="31" t="str">
        <f t="shared" si="0"/>
        <v>AFC</v>
      </c>
      <c r="D3" s="31" t="str">
        <f t="shared" si="1"/>
        <v>East</v>
      </c>
      <c r="E3" s="75" t="s">
        <v>31</v>
      </c>
      <c r="F3" s="31" t="str">
        <f t="shared" si="2"/>
        <v>NFC</v>
      </c>
      <c r="G3" s="31" t="str">
        <f t="shared" si="3"/>
        <v>North</v>
      </c>
      <c r="H3" s="75" t="s">
        <v>79</v>
      </c>
      <c r="I3" s="56"/>
      <c r="J3" s="57"/>
      <c r="K3" s="54" t="str">
        <f>IF(ISBLANK(I3),"",(IF(I3&gt;J3,B3,E3)))</f>
        <v/>
      </c>
      <c r="L3" s="17">
        <v>1</v>
      </c>
      <c r="M3" s="48" t="str">
        <f t="shared" si="4"/>
        <v>Mall of America Field</v>
      </c>
      <c r="N3" s="49">
        <v>0.54166666666666663</v>
      </c>
      <c r="O3" s="31"/>
    </row>
    <row r="4" spans="1:15" s="6" customFormat="1" ht="18.75" customHeight="1">
      <c r="A4" s="30">
        <v>3</v>
      </c>
      <c r="B4" s="74" t="s">
        <v>23</v>
      </c>
      <c r="C4" s="30" t="str">
        <f t="shared" si="0"/>
        <v>NFC</v>
      </c>
      <c r="D4" s="30" t="str">
        <f t="shared" si="1"/>
        <v>North</v>
      </c>
      <c r="E4" s="74" t="s">
        <v>25</v>
      </c>
      <c r="F4" s="30" t="str">
        <f t="shared" si="2"/>
        <v>NFC</v>
      </c>
      <c r="G4" s="30" t="str">
        <f t="shared" si="3"/>
        <v>East</v>
      </c>
      <c r="H4" s="74" t="s">
        <v>79</v>
      </c>
      <c r="I4" s="56"/>
      <c r="J4" s="57"/>
      <c r="K4" s="54" t="str">
        <f t="shared" ref="K4:K17" si="5">IF(ISBLANK(I4),"",(IF(I4&gt;J4,B4,E4)))</f>
        <v/>
      </c>
      <c r="L4" s="17">
        <v>1</v>
      </c>
      <c r="M4" s="48" t="str">
        <f t="shared" si="4"/>
        <v>Cowboys Stadium</v>
      </c>
      <c r="N4" s="49">
        <v>0.54166666666666696</v>
      </c>
      <c r="O4" s="31"/>
    </row>
    <row r="5" spans="1:15" s="6" customFormat="1" ht="18.75" customHeight="1">
      <c r="A5" s="31">
        <v>4</v>
      </c>
      <c r="B5" s="75" t="s">
        <v>19</v>
      </c>
      <c r="C5" s="31" t="str">
        <f t="shared" si="0"/>
        <v>NFC</v>
      </c>
      <c r="D5" s="31" t="str">
        <f t="shared" si="1"/>
        <v>East</v>
      </c>
      <c r="E5" s="75" t="s">
        <v>22</v>
      </c>
      <c r="F5" s="31" t="str">
        <f t="shared" si="2"/>
        <v>NFC</v>
      </c>
      <c r="G5" s="31" t="str">
        <f t="shared" si="3"/>
        <v>North</v>
      </c>
      <c r="H5" s="75" t="s">
        <v>79</v>
      </c>
      <c r="I5" s="56"/>
      <c r="J5" s="57"/>
      <c r="K5" s="54" t="str">
        <f t="shared" si="5"/>
        <v/>
      </c>
      <c r="L5" s="17">
        <v>1</v>
      </c>
      <c r="M5" s="48" t="str">
        <f t="shared" si="4"/>
        <v>Ford Field</v>
      </c>
      <c r="N5" s="49">
        <v>0.54166666666666696</v>
      </c>
      <c r="O5" s="31"/>
    </row>
    <row r="6" spans="1:15" s="6" customFormat="1" ht="18.75" customHeight="1">
      <c r="A6" s="30">
        <v>5</v>
      </c>
      <c r="B6" s="74" t="s">
        <v>28</v>
      </c>
      <c r="C6" s="30" t="str">
        <f t="shared" si="0"/>
        <v>NFC</v>
      </c>
      <c r="D6" s="30" t="str">
        <f t="shared" si="1"/>
        <v>West</v>
      </c>
      <c r="E6" s="74" t="s">
        <v>7</v>
      </c>
      <c r="F6" s="30" t="str">
        <f t="shared" si="2"/>
        <v>NFC</v>
      </c>
      <c r="G6" s="30" t="str">
        <f t="shared" si="3"/>
        <v>South</v>
      </c>
      <c r="H6" s="74" t="s">
        <v>79</v>
      </c>
      <c r="I6" s="56"/>
      <c r="J6" s="57"/>
      <c r="K6" s="54" t="str">
        <f t="shared" si="5"/>
        <v/>
      </c>
      <c r="L6" s="17">
        <v>1</v>
      </c>
      <c r="M6" s="48" t="str">
        <f t="shared" si="4"/>
        <v>Georgia Dome</v>
      </c>
      <c r="N6" s="49">
        <v>0.54166666666666696</v>
      </c>
      <c r="O6" s="31"/>
    </row>
    <row r="7" spans="1:15" s="6" customFormat="1" ht="18.75" customHeight="1">
      <c r="A7" s="31">
        <v>6</v>
      </c>
      <c r="B7" s="75" t="s">
        <v>14</v>
      </c>
      <c r="C7" s="31" t="str">
        <f t="shared" si="0"/>
        <v>AFC</v>
      </c>
      <c r="D7" s="31" t="str">
        <f t="shared" si="1"/>
        <v>West</v>
      </c>
      <c r="E7" s="75" t="s">
        <v>35</v>
      </c>
      <c r="F7" s="31" t="str">
        <f t="shared" si="2"/>
        <v>AFC</v>
      </c>
      <c r="G7" s="31" t="str">
        <f t="shared" si="3"/>
        <v>North</v>
      </c>
      <c r="H7" s="75" t="s">
        <v>79</v>
      </c>
      <c r="I7" s="56"/>
      <c r="J7" s="57"/>
      <c r="K7" s="54" t="str">
        <f t="shared" si="5"/>
        <v/>
      </c>
      <c r="L7" s="17">
        <v>1</v>
      </c>
      <c r="M7" s="48" t="str">
        <f t="shared" si="4"/>
        <v>Cleveland Browns Stadium</v>
      </c>
      <c r="N7" s="49">
        <v>0.54166666666666696</v>
      </c>
      <c r="O7" s="31"/>
    </row>
    <row r="8" spans="1:15" s="6" customFormat="1" ht="18.75" customHeight="1">
      <c r="A8" s="30">
        <v>7</v>
      </c>
      <c r="B8" s="74" t="s">
        <v>11</v>
      </c>
      <c r="C8" s="30" t="str">
        <f t="shared" si="0"/>
        <v>AFC</v>
      </c>
      <c r="D8" s="30" t="str">
        <f t="shared" si="1"/>
        <v>East</v>
      </c>
      <c r="E8" s="74" t="s">
        <v>24</v>
      </c>
      <c r="F8" s="30" t="str">
        <f t="shared" si="2"/>
        <v>NFC</v>
      </c>
      <c r="G8" s="30" t="str">
        <f t="shared" si="3"/>
        <v>North</v>
      </c>
      <c r="H8" s="74" t="s">
        <v>79</v>
      </c>
      <c r="I8" s="56"/>
      <c r="J8" s="57"/>
      <c r="K8" s="54" t="str">
        <f t="shared" si="5"/>
        <v/>
      </c>
      <c r="L8" s="17">
        <v>1</v>
      </c>
      <c r="M8" s="48" t="str">
        <f t="shared" si="4"/>
        <v>Lambeau Field</v>
      </c>
      <c r="N8" s="49">
        <v>0.54166666666666696</v>
      </c>
      <c r="O8" s="31"/>
    </row>
    <row r="9" spans="1:15" s="6" customFormat="1" ht="18.75" customHeight="1">
      <c r="A9" s="31">
        <v>8</v>
      </c>
      <c r="B9" s="75" t="s">
        <v>6</v>
      </c>
      <c r="C9" s="31" t="str">
        <f t="shared" si="0"/>
        <v>AFC</v>
      </c>
      <c r="D9" s="31" t="str">
        <f t="shared" si="1"/>
        <v>North</v>
      </c>
      <c r="E9" s="75" t="s">
        <v>18</v>
      </c>
      <c r="F9" s="31" t="str">
        <f t="shared" si="2"/>
        <v>AFC</v>
      </c>
      <c r="G9" s="31" t="str">
        <f t="shared" si="3"/>
        <v>South</v>
      </c>
      <c r="H9" s="75" t="s">
        <v>79</v>
      </c>
      <c r="I9" s="56"/>
      <c r="J9" s="57"/>
      <c r="K9" s="54" t="str">
        <f t="shared" si="5"/>
        <v/>
      </c>
      <c r="L9" s="17">
        <v>1</v>
      </c>
      <c r="M9" s="48" t="str">
        <f t="shared" si="4"/>
        <v>LP Field</v>
      </c>
      <c r="N9" s="49">
        <v>0.54166666666666696</v>
      </c>
      <c r="O9" s="31"/>
    </row>
    <row r="10" spans="1:15" s="6" customFormat="1" ht="18.75" customHeight="1">
      <c r="A10" s="30">
        <v>9</v>
      </c>
      <c r="B10" s="74" t="s">
        <v>10</v>
      </c>
      <c r="C10" s="30" t="str">
        <f t="shared" si="0"/>
        <v>NFC</v>
      </c>
      <c r="D10" s="30" t="str">
        <f t="shared" si="1"/>
        <v>South</v>
      </c>
      <c r="E10" s="74" t="s">
        <v>8</v>
      </c>
      <c r="F10" s="30" t="str">
        <f t="shared" si="2"/>
        <v>NFC</v>
      </c>
      <c r="G10" s="30" t="str">
        <f t="shared" si="3"/>
        <v>South</v>
      </c>
      <c r="H10" s="74" t="s">
        <v>79</v>
      </c>
      <c r="I10" s="56"/>
      <c r="J10" s="57"/>
      <c r="K10" s="54" t="str">
        <f t="shared" si="5"/>
        <v/>
      </c>
      <c r="L10" s="17">
        <v>1</v>
      </c>
      <c r="M10" s="48" t="str">
        <f t="shared" si="4"/>
        <v>Bank of America Stadium</v>
      </c>
      <c r="N10" s="49">
        <v>0.54166666666666696</v>
      </c>
      <c r="O10" s="31"/>
    </row>
    <row r="11" spans="1:15" s="6" customFormat="1" ht="18.75" customHeight="1">
      <c r="A11" s="31">
        <v>10</v>
      </c>
      <c r="B11" s="75" t="s">
        <v>74</v>
      </c>
      <c r="C11" s="31" t="str">
        <f t="shared" si="0"/>
        <v>NFC</v>
      </c>
      <c r="D11" s="31" t="str">
        <f t="shared" si="1"/>
        <v>West</v>
      </c>
      <c r="E11" s="75" t="s">
        <v>34</v>
      </c>
      <c r="F11" s="31" t="str">
        <f t="shared" si="2"/>
        <v>AFC</v>
      </c>
      <c r="G11" s="31" t="str">
        <f t="shared" si="3"/>
        <v>West</v>
      </c>
      <c r="H11" s="75" t="s">
        <v>79</v>
      </c>
      <c r="I11" s="56"/>
      <c r="J11" s="57"/>
      <c r="K11" s="54" t="str">
        <f t="shared" si="5"/>
        <v/>
      </c>
      <c r="L11" s="17">
        <v>1</v>
      </c>
      <c r="M11" s="48" t="str">
        <f t="shared" si="4"/>
        <v>Oakland Collesium</v>
      </c>
      <c r="N11" s="49">
        <v>0.67013888888888884</v>
      </c>
      <c r="O11" s="31"/>
    </row>
    <row r="12" spans="1:15" s="6" customFormat="1" ht="18.75" customHeight="1">
      <c r="A12" s="30">
        <v>11</v>
      </c>
      <c r="B12" s="74" t="s">
        <v>21</v>
      </c>
      <c r="C12" s="30" t="str">
        <f t="shared" si="0"/>
        <v>NFC</v>
      </c>
      <c r="D12" s="30" t="str">
        <f t="shared" si="1"/>
        <v>West</v>
      </c>
      <c r="E12" s="74" t="s">
        <v>15</v>
      </c>
      <c r="F12" s="30" t="str">
        <f t="shared" si="2"/>
        <v>AFC</v>
      </c>
      <c r="G12" s="30" t="str">
        <f t="shared" si="3"/>
        <v>West</v>
      </c>
      <c r="H12" s="74" t="s">
        <v>79</v>
      </c>
      <c r="I12" s="56"/>
      <c r="J12" s="57"/>
      <c r="K12" s="54" t="str">
        <f t="shared" si="5"/>
        <v/>
      </c>
      <c r="L12" s="17">
        <v>1</v>
      </c>
      <c r="M12" s="48" t="str">
        <f t="shared" si="4"/>
        <v>Invesco Field at Mile High</v>
      </c>
      <c r="N12" s="49">
        <v>0.67013888888888884</v>
      </c>
      <c r="O12" s="31"/>
    </row>
    <row r="13" spans="1:15" s="6" customFormat="1" ht="18.75" customHeight="1">
      <c r="A13" s="31">
        <v>12</v>
      </c>
      <c r="B13" s="75" t="s">
        <v>20</v>
      </c>
      <c r="C13" s="31" t="str">
        <f t="shared" si="0"/>
        <v>AFC</v>
      </c>
      <c r="D13" s="31" t="str">
        <f t="shared" si="1"/>
        <v>South</v>
      </c>
      <c r="E13" s="75" t="s">
        <v>32</v>
      </c>
      <c r="F13" s="31" t="str">
        <f t="shared" si="2"/>
        <v>NFC</v>
      </c>
      <c r="G13" s="31" t="str">
        <f t="shared" si="3"/>
        <v>East</v>
      </c>
      <c r="H13" s="75" t="s">
        <v>79</v>
      </c>
      <c r="I13" s="56"/>
      <c r="J13" s="57"/>
      <c r="K13" s="54" t="str">
        <f t="shared" si="5"/>
        <v/>
      </c>
      <c r="L13" s="17">
        <v>1</v>
      </c>
      <c r="M13" s="48" t="str">
        <f t="shared" si="4"/>
        <v>FedEx Field</v>
      </c>
      <c r="N13" s="49">
        <v>0.67708333333333337</v>
      </c>
      <c r="O13" s="31"/>
    </row>
    <row r="14" spans="1:15" s="6" customFormat="1" ht="18.75" customHeight="1">
      <c r="A14" s="30">
        <v>13</v>
      </c>
      <c r="B14" s="74" t="s">
        <v>26</v>
      </c>
      <c r="C14" s="30" t="str">
        <f t="shared" si="0"/>
        <v>AFC</v>
      </c>
      <c r="D14" s="30" t="str">
        <f t="shared" si="1"/>
        <v>South</v>
      </c>
      <c r="E14" s="74" t="s">
        <v>33</v>
      </c>
      <c r="F14" s="30" t="str">
        <f t="shared" si="2"/>
        <v>AFC</v>
      </c>
      <c r="G14" s="30" t="str">
        <f t="shared" si="3"/>
        <v>West</v>
      </c>
      <c r="H14" s="74" t="s">
        <v>79</v>
      </c>
      <c r="I14" s="56"/>
      <c r="J14" s="57"/>
      <c r="K14" s="54" t="str">
        <f t="shared" si="5"/>
        <v/>
      </c>
      <c r="L14" s="17">
        <v>1</v>
      </c>
      <c r="M14" s="48" t="str">
        <f t="shared" si="4"/>
        <v>Qualcomm Stadium</v>
      </c>
      <c r="N14" s="49">
        <v>0.67708333333333337</v>
      </c>
      <c r="O14" s="31"/>
    </row>
    <row r="15" spans="1:15" s="6" customFormat="1" ht="18.75" customHeight="1">
      <c r="A15" s="31">
        <v>14</v>
      </c>
      <c r="B15" s="75" t="s">
        <v>12</v>
      </c>
      <c r="C15" s="31" t="str">
        <f t="shared" si="0"/>
        <v>AFC</v>
      </c>
      <c r="D15" s="31" t="str">
        <f t="shared" si="1"/>
        <v>East</v>
      </c>
      <c r="E15" s="75" t="s">
        <v>17</v>
      </c>
      <c r="F15" s="31" t="str">
        <f t="shared" si="2"/>
        <v>AFC</v>
      </c>
      <c r="G15" s="31" t="str">
        <f t="shared" si="3"/>
        <v>East</v>
      </c>
      <c r="H15" s="75" t="s">
        <v>79</v>
      </c>
      <c r="I15" s="56"/>
      <c r="J15" s="57"/>
      <c r="K15" s="54" t="str">
        <f t="shared" si="5"/>
        <v/>
      </c>
      <c r="L15" s="17">
        <v>1</v>
      </c>
      <c r="M15" s="48" t="str">
        <f t="shared" si="4"/>
        <v>New Meadowlands Stadium</v>
      </c>
      <c r="N15" s="49">
        <v>0.67708333333333337</v>
      </c>
      <c r="O15" s="31"/>
    </row>
    <row r="16" spans="1:15" s="6" customFormat="1" ht="18.75" customHeight="1">
      <c r="A16" s="30">
        <v>15</v>
      </c>
      <c r="B16" s="74" t="s">
        <v>30</v>
      </c>
      <c r="C16" s="30" t="str">
        <f t="shared" si="0"/>
        <v>NFC</v>
      </c>
      <c r="D16" s="30" t="str">
        <f t="shared" si="1"/>
        <v>East</v>
      </c>
      <c r="E16" s="74" t="s">
        <v>29</v>
      </c>
      <c r="F16" s="30" t="str">
        <f t="shared" si="2"/>
        <v>AFC</v>
      </c>
      <c r="G16" s="30" t="str">
        <f t="shared" si="3"/>
        <v>South</v>
      </c>
      <c r="H16" s="74" t="s">
        <v>79</v>
      </c>
      <c r="I16" s="56"/>
      <c r="J16" s="57"/>
      <c r="K16" s="54" t="str">
        <f t="shared" si="5"/>
        <v/>
      </c>
      <c r="L16" s="17">
        <v>1</v>
      </c>
      <c r="M16" s="48" t="str">
        <f t="shared" si="4"/>
        <v>Lucas Oil Stadium</v>
      </c>
      <c r="N16" s="49">
        <v>0.84722222222222221</v>
      </c>
      <c r="O16" s="31"/>
    </row>
    <row r="17" spans="1:15" s="6" customFormat="1" ht="18.75" customHeight="1">
      <c r="A17" s="31">
        <v>16</v>
      </c>
      <c r="B17" s="75" t="s">
        <v>16</v>
      </c>
      <c r="C17" s="31" t="str">
        <f t="shared" si="0"/>
        <v>NFC</v>
      </c>
      <c r="D17" s="31" t="str">
        <f t="shared" si="1"/>
        <v>South</v>
      </c>
      <c r="E17" s="75" t="s">
        <v>27</v>
      </c>
      <c r="F17" s="31" t="str">
        <f t="shared" si="2"/>
        <v>NFC</v>
      </c>
      <c r="G17" s="31" t="str">
        <f t="shared" si="3"/>
        <v>West</v>
      </c>
      <c r="H17" s="75" t="s">
        <v>80</v>
      </c>
      <c r="I17" s="56"/>
      <c r="J17" s="57"/>
      <c r="K17" s="54" t="str">
        <f t="shared" si="5"/>
        <v/>
      </c>
      <c r="L17" s="17">
        <v>1</v>
      </c>
      <c r="M17" s="48" t="str">
        <f t="shared" si="4"/>
        <v>Candlestick Park</v>
      </c>
      <c r="N17" s="49">
        <v>0.85416666666666663</v>
      </c>
      <c r="O17" s="31"/>
    </row>
    <row r="18" spans="1:15" ht="18" customHeight="1">
      <c r="J18" s="3"/>
      <c r="K18" s="63" t="str">
        <f>IF(ISBLANK(I2),"",(IF(K2=B2,E2,B2)))</f>
        <v/>
      </c>
      <c r="L18" s="17">
        <v>0</v>
      </c>
      <c r="N18" s="47"/>
    </row>
    <row r="19" spans="1:15" ht="18" customHeight="1">
      <c r="J19" s="3"/>
      <c r="K19" s="63" t="str">
        <f>IF(ISBLANK(I3),"",(IF(K3=B3,E3,B3)))</f>
        <v/>
      </c>
      <c r="L19" s="17">
        <v>0</v>
      </c>
      <c r="N19" s="47"/>
    </row>
    <row r="20" spans="1:15" ht="18" customHeight="1">
      <c r="J20" s="105" t="s">
        <v>92</v>
      </c>
      <c r="K20" s="63" t="str">
        <f>IF(ISBLANK(I4),"",(IF(K4=B4,E4,B4)))</f>
        <v/>
      </c>
      <c r="L20" s="17">
        <v>0</v>
      </c>
      <c r="N20" s="45"/>
    </row>
    <row r="21" spans="1:15" ht="18" customHeight="1">
      <c r="J21" s="105"/>
      <c r="K21" s="63" t="str">
        <f t="shared" ref="K21:K33" si="6">IF(ISBLANK(I5),"",(IF(K5=B5,E5,B5)))</f>
        <v/>
      </c>
      <c r="L21" s="17">
        <v>0</v>
      </c>
      <c r="N21" s="45"/>
    </row>
    <row r="22" spans="1:15" ht="18" customHeight="1">
      <c r="J22" s="105"/>
      <c r="K22" s="63" t="str">
        <f t="shared" si="6"/>
        <v/>
      </c>
      <c r="L22" s="17">
        <v>0</v>
      </c>
      <c r="N22" s="45"/>
    </row>
    <row r="23" spans="1:15" ht="18" customHeight="1">
      <c r="A23" s="9"/>
      <c r="J23" s="105"/>
      <c r="K23" s="63" t="str">
        <f t="shared" si="6"/>
        <v/>
      </c>
      <c r="L23" s="17">
        <v>0</v>
      </c>
    </row>
    <row r="24" spans="1:15" ht="18" customHeight="1">
      <c r="A24" s="9"/>
      <c r="J24" s="105"/>
      <c r="K24" s="63" t="str">
        <f t="shared" si="6"/>
        <v/>
      </c>
      <c r="L24" s="17">
        <v>0</v>
      </c>
    </row>
    <row r="25" spans="1:15" ht="18" customHeight="1">
      <c r="J25" s="105"/>
      <c r="K25" s="63" t="str">
        <f t="shared" si="6"/>
        <v/>
      </c>
      <c r="L25" s="17">
        <v>0</v>
      </c>
    </row>
    <row r="26" spans="1:15" ht="18" customHeight="1">
      <c r="J26" s="105"/>
      <c r="K26" s="63" t="str">
        <f t="shared" si="6"/>
        <v/>
      </c>
      <c r="L26" s="17">
        <v>0</v>
      </c>
    </row>
    <row r="27" spans="1:15" ht="18" customHeight="1">
      <c r="J27" s="105"/>
      <c r="K27" s="63" t="str">
        <f t="shared" si="6"/>
        <v/>
      </c>
      <c r="L27" s="17">
        <v>0</v>
      </c>
    </row>
    <row r="28" spans="1:15" ht="18" customHeight="1">
      <c r="J28" s="105"/>
      <c r="K28" s="63" t="str">
        <f t="shared" si="6"/>
        <v/>
      </c>
      <c r="L28" s="17">
        <v>0</v>
      </c>
    </row>
    <row r="29" spans="1:15" ht="18" customHeight="1">
      <c r="J29" s="105"/>
      <c r="K29" s="63" t="str">
        <f t="shared" si="6"/>
        <v/>
      </c>
      <c r="L29" s="17">
        <v>0</v>
      </c>
    </row>
    <row r="30" spans="1:15" ht="18" customHeight="1">
      <c r="J30" s="105"/>
      <c r="K30" s="63" t="str">
        <f t="shared" si="6"/>
        <v/>
      </c>
      <c r="L30" s="17">
        <v>0</v>
      </c>
    </row>
    <row r="31" spans="1:15" ht="18" customHeight="1">
      <c r="J31" s="105"/>
      <c r="K31" s="63" t="str">
        <f t="shared" si="6"/>
        <v/>
      </c>
      <c r="L31" s="17">
        <v>0</v>
      </c>
    </row>
    <row r="32" spans="1:15" ht="18" customHeight="1">
      <c r="K32" s="63" t="str">
        <f t="shared" si="6"/>
        <v/>
      </c>
      <c r="L32" s="17">
        <v>0</v>
      </c>
    </row>
    <row r="33" spans="11:12" ht="18" customHeight="1">
      <c r="K33" s="63" t="str">
        <f t="shared" si="6"/>
        <v/>
      </c>
      <c r="L33" s="17">
        <v>0</v>
      </c>
    </row>
  </sheetData>
  <sheetProtection selectLockedCells="1"/>
  <mergeCells count="1">
    <mergeCell ref="J20:J31"/>
  </mergeCells>
  <phoneticPr fontId="0" type="noConversion"/>
  <dataValidations count="5">
    <dataValidation type="list" allowBlank="1" showInputMessage="1" showErrorMessage="1" promptTitle="Game Day weather" prompt="Some use this data in their team assessments." sqref="O2:O17">
      <formula1>SkyList</formula1>
    </dataValidation>
    <dataValidation type="list" allowBlank="1" showInputMessage="1" showErrorMessage="1" sqref="B2:B17">
      <formula1>TeamList</formula1>
    </dataValidation>
    <dataValidation type="list" allowBlank="1" showInputMessage="1" showErrorMessage="1" sqref="E2:E17">
      <formula1>TeamList</formula1>
    </dataValidation>
    <dataValidation type="list" allowBlank="1" showInputMessage="1" showErrorMessage="1" sqref="N2:N22">
      <formula1>"12:30 PM, 1:00 PM, 4:05 PM, 4:15 PM, 7:00 PM, 8:20 PM, 8:30 PM, 10:15 PM"</formula1>
    </dataValidation>
    <dataValidation type="list" allowBlank="1" showInputMessage="1" showErrorMessage="1" sqref="H2:H17">
      <formula1>"Thu, Sat, Sun, Mon"</formula1>
    </dataValidation>
  </dataValidations>
  <pageMargins left="0.4" right="0.4" top="0.4" bottom="0.4" header="0" footer="0"/>
  <pageSetup scale="62" orientation="landscape" r:id="rId1"/>
  <headerFooter alignWithMargins="0">
    <oddHeader>&amp;C&amp;"Arial,Bold"&amp;22&amp;EWeek 2  Sunday, Sep. 20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1:O33"/>
  <sheetViews>
    <sheetView showGridLines="0" showRowColHeaders="0" workbookViewId="0">
      <selection activeCell="I2" sqref="I2"/>
    </sheetView>
  </sheetViews>
  <sheetFormatPr defaultRowHeight="23.25"/>
  <cols>
    <col min="1" max="1" width="9.140625" style="1" customWidth="1"/>
    <col min="2" max="2" width="17.5703125" style="1" customWidth="1"/>
    <col min="3" max="3" width="7.5703125" style="1" customWidth="1"/>
    <col min="4" max="4" width="8.7109375" style="1" customWidth="1"/>
    <col min="5" max="5" width="15.7109375" style="1" customWidth="1"/>
    <col min="6" max="6" width="7.5703125" style="1" customWidth="1"/>
    <col min="7" max="7" width="8.7109375" style="1" customWidth="1"/>
    <col min="8" max="8" width="7.5703125" style="1" customWidth="1"/>
    <col min="9" max="10" width="8.42578125" style="4" customWidth="1"/>
    <col min="11" max="11" width="22.140625" style="1" customWidth="1"/>
    <col min="12" max="12" width="4.28515625" style="1" customWidth="1"/>
    <col min="13" max="13" width="35" style="1" customWidth="1"/>
    <col min="14" max="14" width="18" style="1" customWidth="1"/>
    <col min="15" max="15" width="30.140625" style="1" customWidth="1"/>
    <col min="16" max="16384" width="9.140625" style="1"/>
  </cols>
  <sheetData>
    <row r="1" spans="1:15" s="9" customFormat="1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0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5" s="6" customFormat="1" ht="18.75" customHeight="1">
      <c r="A2" s="30">
        <v>1</v>
      </c>
      <c r="B2" s="74" t="s">
        <v>27</v>
      </c>
      <c r="C2" s="30" t="str">
        <f t="shared" ref="C2:C17" si="0">VLOOKUP(B2,TeamArray,5,FALSE)</f>
        <v>NFC</v>
      </c>
      <c r="D2" s="30" t="str">
        <f t="shared" ref="D2:D17" si="1">VLOOKUP(B2,TeamArray,6,FALSE)</f>
        <v>West</v>
      </c>
      <c r="E2" s="74" t="s">
        <v>14</v>
      </c>
      <c r="F2" s="30" t="str">
        <f t="shared" ref="F2:F17" si="2">VLOOKUP(E2,TeamArray,5,FALSE)</f>
        <v>AFC</v>
      </c>
      <c r="G2" s="30" t="str">
        <f t="shared" ref="G2:G17" si="3">VLOOKUP(E2,TeamArray,6,FALSE)</f>
        <v>West</v>
      </c>
      <c r="H2" s="74" t="s">
        <v>79</v>
      </c>
      <c r="I2" s="52"/>
      <c r="J2" s="53"/>
      <c r="K2" s="54" t="str">
        <f>IF(ISBLANK(I2),"",(IF(I2&gt;J2,B2,E2)))</f>
        <v/>
      </c>
      <c r="L2" s="17">
        <v>1</v>
      </c>
      <c r="M2" s="48" t="str">
        <f t="shared" ref="M2:M17" si="4">VLOOKUP(E2,TeamArray,7,FALSE)</f>
        <v>Arrowhead Stadium</v>
      </c>
      <c r="N2" s="49">
        <v>0.54166666666666663</v>
      </c>
      <c r="O2" s="31"/>
    </row>
    <row r="3" spans="1:15" s="6" customFormat="1" ht="18.75" customHeight="1">
      <c r="A3" s="31">
        <v>2</v>
      </c>
      <c r="B3" s="75" t="s">
        <v>13</v>
      </c>
      <c r="C3" s="31" t="str">
        <f t="shared" si="0"/>
        <v>AFC</v>
      </c>
      <c r="D3" s="31" t="str">
        <f t="shared" si="1"/>
        <v>North</v>
      </c>
      <c r="E3" s="75" t="s">
        <v>8</v>
      </c>
      <c r="F3" s="31" t="str">
        <f t="shared" si="2"/>
        <v>NFC</v>
      </c>
      <c r="G3" s="31" t="str">
        <f t="shared" si="3"/>
        <v>South</v>
      </c>
      <c r="H3" s="75" t="s">
        <v>79</v>
      </c>
      <c r="I3" s="52"/>
      <c r="J3" s="53"/>
      <c r="K3" s="54" t="str">
        <f t="shared" ref="K3:K17" si="5">IF(ISBLANK(I3),"",(IF(I3&gt;J3,B3,E3)))</f>
        <v/>
      </c>
      <c r="L3" s="17">
        <v>1</v>
      </c>
      <c r="M3" s="48" t="str">
        <f t="shared" si="4"/>
        <v>Bank of America Stadium</v>
      </c>
      <c r="N3" s="49">
        <v>0.54166666666666663</v>
      </c>
      <c r="O3" s="31"/>
    </row>
    <row r="4" spans="1:15" s="6" customFormat="1" ht="18.75" customHeight="1">
      <c r="A4" s="30">
        <v>3</v>
      </c>
      <c r="B4" s="74" t="s">
        <v>35</v>
      </c>
      <c r="C4" s="30" t="str">
        <f t="shared" si="0"/>
        <v>AFC</v>
      </c>
      <c r="D4" s="30" t="str">
        <f t="shared" si="1"/>
        <v>North</v>
      </c>
      <c r="E4" s="74" t="s">
        <v>9</v>
      </c>
      <c r="F4" s="30" t="str">
        <f t="shared" si="2"/>
        <v>AFC</v>
      </c>
      <c r="G4" s="30" t="str">
        <f t="shared" si="3"/>
        <v>North</v>
      </c>
      <c r="H4" s="74" t="s">
        <v>79</v>
      </c>
      <c r="I4" s="52"/>
      <c r="J4" s="53"/>
      <c r="K4" s="54" t="str">
        <f t="shared" si="5"/>
        <v/>
      </c>
      <c r="L4" s="17">
        <v>1</v>
      </c>
      <c r="M4" s="48" t="str">
        <f t="shared" si="4"/>
        <v>M &amp; T Bank Stadium</v>
      </c>
      <c r="N4" s="49">
        <v>0.54166666666666696</v>
      </c>
      <c r="O4" s="31"/>
    </row>
    <row r="5" spans="1:15" s="6" customFormat="1" ht="18.75" customHeight="1">
      <c r="A5" s="31">
        <v>4</v>
      </c>
      <c r="B5" s="75" t="s">
        <v>22</v>
      </c>
      <c r="C5" s="31" t="str">
        <f t="shared" si="0"/>
        <v>NFC</v>
      </c>
      <c r="D5" s="31" t="str">
        <f t="shared" si="1"/>
        <v>North</v>
      </c>
      <c r="E5" s="75" t="s">
        <v>31</v>
      </c>
      <c r="F5" s="31" t="str">
        <f t="shared" si="2"/>
        <v>NFC</v>
      </c>
      <c r="G5" s="31" t="str">
        <f t="shared" si="3"/>
        <v>North</v>
      </c>
      <c r="H5" s="75" t="s">
        <v>79</v>
      </c>
      <c r="I5" s="52"/>
      <c r="J5" s="53"/>
      <c r="K5" s="54" t="str">
        <f t="shared" si="5"/>
        <v/>
      </c>
      <c r="L5" s="17">
        <v>1</v>
      </c>
      <c r="M5" s="48" t="str">
        <f t="shared" si="4"/>
        <v>Mall of America Field</v>
      </c>
      <c r="N5" s="49">
        <v>0.54166666666666696</v>
      </c>
      <c r="O5" s="31"/>
    </row>
    <row r="6" spans="1:15" s="6" customFormat="1" ht="18.75" customHeight="1">
      <c r="A6" s="30">
        <v>5</v>
      </c>
      <c r="B6" s="74" t="s">
        <v>18</v>
      </c>
      <c r="C6" s="30" t="str">
        <f t="shared" si="0"/>
        <v>AFC</v>
      </c>
      <c r="D6" s="30" t="str">
        <f t="shared" si="1"/>
        <v>South</v>
      </c>
      <c r="E6" s="74" t="s">
        <v>30</v>
      </c>
      <c r="F6" s="30" t="str">
        <f t="shared" si="2"/>
        <v>NFC</v>
      </c>
      <c r="G6" s="30" t="str">
        <f t="shared" si="3"/>
        <v>East</v>
      </c>
      <c r="H6" s="74" t="s">
        <v>79</v>
      </c>
      <c r="I6" s="52"/>
      <c r="J6" s="53"/>
      <c r="K6" s="54" t="str">
        <f t="shared" si="5"/>
        <v/>
      </c>
      <c r="L6" s="17">
        <v>1</v>
      </c>
      <c r="M6" s="48" t="str">
        <f t="shared" si="4"/>
        <v>New Meadowlands Stadium</v>
      </c>
      <c r="N6" s="49">
        <v>0.54166666666666696</v>
      </c>
      <c r="O6" s="31"/>
    </row>
    <row r="7" spans="1:15" s="6" customFormat="1" ht="18.75" customHeight="1">
      <c r="A7" s="31">
        <v>6</v>
      </c>
      <c r="B7" s="75" t="s">
        <v>6</v>
      </c>
      <c r="C7" s="31" t="str">
        <f t="shared" si="0"/>
        <v>AFC</v>
      </c>
      <c r="D7" s="31" t="str">
        <f t="shared" si="1"/>
        <v>North</v>
      </c>
      <c r="E7" s="75" t="s">
        <v>10</v>
      </c>
      <c r="F7" s="31" t="str">
        <f t="shared" si="2"/>
        <v>NFC</v>
      </c>
      <c r="G7" s="31" t="str">
        <f t="shared" si="3"/>
        <v>South</v>
      </c>
      <c r="H7" s="75" t="s">
        <v>79</v>
      </c>
      <c r="I7" s="52"/>
      <c r="J7" s="53"/>
      <c r="K7" s="54" t="str">
        <f t="shared" si="5"/>
        <v/>
      </c>
      <c r="L7" s="17">
        <v>1</v>
      </c>
      <c r="M7" s="48" t="str">
        <f t="shared" si="4"/>
        <v>Raymond James Stadium</v>
      </c>
      <c r="N7" s="49">
        <v>0.54166666666666696</v>
      </c>
      <c r="O7" s="31"/>
    </row>
    <row r="8" spans="1:15" s="6" customFormat="1" ht="18.75" customHeight="1">
      <c r="A8" s="30">
        <v>7</v>
      </c>
      <c r="B8" s="74" t="s">
        <v>7</v>
      </c>
      <c r="C8" s="30" t="str">
        <f t="shared" si="0"/>
        <v>NFC</v>
      </c>
      <c r="D8" s="30" t="str">
        <f t="shared" si="1"/>
        <v>South</v>
      </c>
      <c r="E8" s="74" t="s">
        <v>16</v>
      </c>
      <c r="F8" s="30" t="str">
        <f t="shared" si="2"/>
        <v>NFC</v>
      </c>
      <c r="G8" s="30" t="str">
        <f t="shared" si="3"/>
        <v>South</v>
      </c>
      <c r="H8" s="74" t="s">
        <v>79</v>
      </c>
      <c r="I8" s="52"/>
      <c r="J8" s="53"/>
      <c r="K8" s="54" t="str">
        <f t="shared" si="5"/>
        <v/>
      </c>
      <c r="L8" s="17">
        <v>1</v>
      </c>
      <c r="M8" s="48" t="str">
        <f t="shared" si="4"/>
        <v>Superdome</v>
      </c>
      <c r="N8" s="49">
        <v>0.54166666666666696</v>
      </c>
      <c r="O8" s="31"/>
    </row>
    <row r="9" spans="1:15" s="6" customFormat="1" ht="18.75" customHeight="1">
      <c r="A9" s="31">
        <v>8</v>
      </c>
      <c r="B9" s="75" t="s">
        <v>11</v>
      </c>
      <c r="C9" s="31" t="str">
        <f t="shared" si="0"/>
        <v>AFC</v>
      </c>
      <c r="D9" s="31" t="str">
        <f t="shared" si="1"/>
        <v>East</v>
      </c>
      <c r="E9" s="75" t="s">
        <v>12</v>
      </c>
      <c r="F9" s="31" t="str">
        <f t="shared" si="2"/>
        <v>AFC</v>
      </c>
      <c r="G9" s="31" t="str">
        <f t="shared" si="3"/>
        <v>East</v>
      </c>
      <c r="H9" s="75" t="s">
        <v>79</v>
      </c>
      <c r="I9" s="52"/>
      <c r="J9" s="53"/>
      <c r="K9" s="54" t="str">
        <f t="shared" si="5"/>
        <v/>
      </c>
      <c r="L9" s="17">
        <v>1</v>
      </c>
      <c r="M9" s="48" t="str">
        <f t="shared" si="4"/>
        <v>Gillette Stadium</v>
      </c>
      <c r="N9" s="49">
        <v>0.54166666666666696</v>
      </c>
      <c r="O9" s="31"/>
    </row>
    <row r="10" spans="1:15" s="6" customFormat="1" ht="18.75" customHeight="1">
      <c r="A10" s="30">
        <v>9</v>
      </c>
      <c r="B10" s="74" t="s">
        <v>25</v>
      </c>
      <c r="C10" s="30" t="str">
        <f t="shared" si="0"/>
        <v>NFC</v>
      </c>
      <c r="D10" s="30" t="str">
        <f t="shared" si="1"/>
        <v>East</v>
      </c>
      <c r="E10" s="74" t="s">
        <v>20</v>
      </c>
      <c r="F10" s="30" t="str">
        <f t="shared" si="2"/>
        <v>AFC</v>
      </c>
      <c r="G10" s="30" t="str">
        <f t="shared" si="3"/>
        <v>South</v>
      </c>
      <c r="H10" s="74" t="s">
        <v>79</v>
      </c>
      <c r="I10" s="52"/>
      <c r="J10" s="53"/>
      <c r="K10" s="54" t="str">
        <f t="shared" si="5"/>
        <v/>
      </c>
      <c r="L10" s="17">
        <v>1</v>
      </c>
      <c r="M10" s="48" t="str">
        <f t="shared" si="4"/>
        <v>Reliant Stadium</v>
      </c>
      <c r="N10" s="49">
        <v>0.67013888888888884</v>
      </c>
      <c r="O10" s="31"/>
    </row>
    <row r="11" spans="1:15" s="6" customFormat="1" ht="18.75" customHeight="1">
      <c r="A11" s="31">
        <v>10</v>
      </c>
      <c r="B11" s="75" t="s">
        <v>32</v>
      </c>
      <c r="C11" s="31" t="str">
        <f t="shared" si="0"/>
        <v>NFC</v>
      </c>
      <c r="D11" s="31" t="str">
        <f t="shared" si="1"/>
        <v>East</v>
      </c>
      <c r="E11" s="75" t="s">
        <v>74</v>
      </c>
      <c r="F11" s="31" t="str">
        <f t="shared" si="2"/>
        <v>NFC</v>
      </c>
      <c r="G11" s="31" t="str">
        <f t="shared" si="3"/>
        <v>West</v>
      </c>
      <c r="H11" s="75" t="s">
        <v>79</v>
      </c>
      <c r="I11" s="52"/>
      <c r="J11" s="53"/>
      <c r="K11" s="54" t="str">
        <f t="shared" si="5"/>
        <v/>
      </c>
      <c r="L11" s="17">
        <v>1</v>
      </c>
      <c r="M11" s="48" t="str">
        <f t="shared" si="4"/>
        <v>Edward Jones Dome</v>
      </c>
      <c r="N11" s="49">
        <v>0.67013888888888884</v>
      </c>
      <c r="O11" s="31"/>
    </row>
    <row r="12" spans="1:15" s="6" customFormat="1" ht="18.75" customHeight="1">
      <c r="A12" s="30">
        <v>11</v>
      </c>
      <c r="B12" s="74" t="s">
        <v>19</v>
      </c>
      <c r="C12" s="30" t="str">
        <f t="shared" si="0"/>
        <v>NFC</v>
      </c>
      <c r="D12" s="30" t="str">
        <f t="shared" si="1"/>
        <v>East</v>
      </c>
      <c r="E12" s="74" t="s">
        <v>26</v>
      </c>
      <c r="F12" s="30" t="str">
        <f t="shared" si="2"/>
        <v>AFC</v>
      </c>
      <c r="G12" s="30" t="str">
        <f t="shared" si="3"/>
        <v>South</v>
      </c>
      <c r="H12" s="74" t="s">
        <v>79</v>
      </c>
      <c r="I12" s="52"/>
      <c r="J12" s="53"/>
      <c r="K12" s="54" t="str">
        <f t="shared" si="5"/>
        <v/>
      </c>
      <c r="L12" s="17">
        <v>1</v>
      </c>
      <c r="M12" s="48" t="str">
        <f t="shared" si="4"/>
        <v>Jacksonville Municipal Stadium</v>
      </c>
      <c r="N12" s="49">
        <v>0.67708333333333337</v>
      </c>
      <c r="O12" s="31"/>
    </row>
    <row r="13" spans="1:15" s="6" customFormat="1" ht="18.75" customHeight="1">
      <c r="A13" s="31">
        <v>12</v>
      </c>
      <c r="B13" s="75" t="s">
        <v>33</v>
      </c>
      <c r="C13" s="31" t="str">
        <f t="shared" si="0"/>
        <v>AFC</v>
      </c>
      <c r="D13" s="31" t="str">
        <f t="shared" si="1"/>
        <v>West</v>
      </c>
      <c r="E13" s="75" t="s">
        <v>21</v>
      </c>
      <c r="F13" s="31" t="str">
        <f t="shared" si="2"/>
        <v>NFC</v>
      </c>
      <c r="G13" s="31" t="str">
        <f t="shared" si="3"/>
        <v>West</v>
      </c>
      <c r="H13" s="75" t="s">
        <v>79</v>
      </c>
      <c r="I13" s="52"/>
      <c r="J13" s="53"/>
      <c r="K13" s="54" t="str">
        <f t="shared" si="5"/>
        <v/>
      </c>
      <c r="L13" s="17">
        <v>1</v>
      </c>
      <c r="M13" s="48" t="str">
        <f t="shared" si="4"/>
        <v>Qwest Field</v>
      </c>
      <c r="N13" s="49">
        <v>0.67708333333333337</v>
      </c>
      <c r="O13" s="31"/>
    </row>
    <row r="14" spans="1:15" s="6" customFormat="1" ht="18.75" customHeight="1">
      <c r="A14" s="30">
        <v>13</v>
      </c>
      <c r="B14" s="74" t="s">
        <v>29</v>
      </c>
      <c r="C14" s="30" t="str">
        <f t="shared" si="0"/>
        <v>AFC</v>
      </c>
      <c r="D14" s="30" t="str">
        <f t="shared" si="1"/>
        <v>South</v>
      </c>
      <c r="E14" s="74" t="s">
        <v>15</v>
      </c>
      <c r="F14" s="30" t="str">
        <f t="shared" si="2"/>
        <v>AFC</v>
      </c>
      <c r="G14" s="30" t="str">
        <f t="shared" si="3"/>
        <v>West</v>
      </c>
      <c r="H14" s="74" t="s">
        <v>79</v>
      </c>
      <c r="I14" s="52"/>
      <c r="J14" s="53"/>
      <c r="K14" s="54" t="str">
        <f t="shared" si="5"/>
        <v/>
      </c>
      <c r="L14" s="17">
        <v>1</v>
      </c>
      <c r="M14" s="48" t="str">
        <f t="shared" si="4"/>
        <v>Invesco Field at Mile High</v>
      </c>
      <c r="N14" s="49">
        <v>0.67708333333333304</v>
      </c>
      <c r="O14" s="31"/>
    </row>
    <row r="15" spans="1:15" s="6" customFormat="1" ht="18.75" customHeight="1">
      <c r="A15" s="31">
        <v>14</v>
      </c>
      <c r="B15" s="75" t="s">
        <v>34</v>
      </c>
      <c r="C15" s="31" t="str">
        <f t="shared" si="0"/>
        <v>AFC</v>
      </c>
      <c r="D15" s="31" t="str">
        <f t="shared" si="1"/>
        <v>West</v>
      </c>
      <c r="E15" s="75" t="s">
        <v>28</v>
      </c>
      <c r="F15" s="31" t="str">
        <f t="shared" si="2"/>
        <v>NFC</v>
      </c>
      <c r="G15" s="31" t="str">
        <f t="shared" si="3"/>
        <v>West</v>
      </c>
      <c r="H15" s="75" t="s">
        <v>79</v>
      </c>
      <c r="I15" s="52"/>
      <c r="J15" s="53"/>
      <c r="K15" s="54" t="str">
        <f t="shared" si="5"/>
        <v/>
      </c>
      <c r="L15" s="17">
        <v>1</v>
      </c>
      <c r="M15" s="48" t="str">
        <f t="shared" si="4"/>
        <v>University of Phoenix Stadium</v>
      </c>
      <c r="N15" s="49">
        <v>0.67708333333333304</v>
      </c>
      <c r="O15" s="31"/>
    </row>
    <row r="16" spans="1:15" s="6" customFormat="1" ht="18.75" customHeight="1">
      <c r="A16" s="30">
        <v>15</v>
      </c>
      <c r="B16" s="74" t="s">
        <v>17</v>
      </c>
      <c r="C16" s="30" t="str">
        <f t="shared" si="0"/>
        <v>AFC</v>
      </c>
      <c r="D16" s="30" t="str">
        <f t="shared" si="1"/>
        <v>East</v>
      </c>
      <c r="E16" s="74" t="s">
        <v>5</v>
      </c>
      <c r="F16" s="30" t="str">
        <f t="shared" si="2"/>
        <v>AFC</v>
      </c>
      <c r="G16" s="30" t="str">
        <f t="shared" si="3"/>
        <v>East</v>
      </c>
      <c r="H16" s="74" t="s">
        <v>79</v>
      </c>
      <c r="I16" s="52"/>
      <c r="J16" s="53"/>
      <c r="K16" s="54" t="str">
        <f t="shared" si="5"/>
        <v/>
      </c>
      <c r="L16" s="17">
        <v>1</v>
      </c>
      <c r="M16" s="48" t="str">
        <f t="shared" si="4"/>
        <v>Land Shark Stadium</v>
      </c>
      <c r="N16" s="49">
        <v>0.84722222222222221</v>
      </c>
      <c r="O16" s="31"/>
    </row>
    <row r="17" spans="1:15" s="6" customFormat="1" ht="18.75" customHeight="1">
      <c r="A17" s="31">
        <v>16</v>
      </c>
      <c r="B17" s="75" t="s">
        <v>24</v>
      </c>
      <c r="C17" s="31" t="str">
        <f t="shared" si="0"/>
        <v>NFC</v>
      </c>
      <c r="D17" s="31" t="str">
        <f t="shared" si="1"/>
        <v>North</v>
      </c>
      <c r="E17" s="75" t="s">
        <v>23</v>
      </c>
      <c r="F17" s="31" t="str">
        <f t="shared" si="2"/>
        <v>NFC</v>
      </c>
      <c r="G17" s="31" t="str">
        <f t="shared" si="3"/>
        <v>North</v>
      </c>
      <c r="H17" s="75" t="s">
        <v>80</v>
      </c>
      <c r="I17" s="52"/>
      <c r="J17" s="53"/>
      <c r="K17" s="54" t="str">
        <f t="shared" si="5"/>
        <v/>
      </c>
      <c r="L17" s="17">
        <v>1</v>
      </c>
      <c r="M17" s="48" t="str">
        <f t="shared" si="4"/>
        <v>Soldier Field</v>
      </c>
      <c r="N17" s="49">
        <v>0.85416666666666663</v>
      </c>
      <c r="O17" s="31"/>
    </row>
    <row r="18" spans="1:15" ht="18.75" customHeight="1">
      <c r="A18" s="76"/>
      <c r="B18" s="76"/>
      <c r="C18" s="76"/>
      <c r="D18" s="76"/>
      <c r="E18" s="76"/>
      <c r="F18" s="76"/>
      <c r="G18" s="76"/>
      <c r="H18" s="76"/>
      <c r="J18" s="3"/>
      <c r="K18" s="54" t="str">
        <f>IF(ISBLANK(I2),"",(IF(K2=B2,E2,B2)))</f>
        <v/>
      </c>
      <c r="L18" s="17">
        <v>0</v>
      </c>
      <c r="N18" s="47"/>
    </row>
    <row r="19" spans="1:15" ht="18.75" customHeight="1">
      <c r="A19" s="76"/>
      <c r="B19" s="76"/>
      <c r="C19" s="76"/>
      <c r="D19" s="76"/>
      <c r="E19" s="76"/>
      <c r="F19" s="76"/>
      <c r="G19" s="76"/>
      <c r="H19" s="76"/>
      <c r="J19" s="3"/>
      <c r="K19" s="54" t="str">
        <f>IF(ISBLANK(I3),"",(IF(K3=B3,E3,B3)))</f>
        <v/>
      </c>
      <c r="L19" s="17">
        <v>0</v>
      </c>
      <c r="N19" s="47"/>
    </row>
    <row r="20" spans="1:15" ht="18.75" customHeight="1">
      <c r="A20" s="76"/>
      <c r="B20" s="76"/>
      <c r="C20" s="76"/>
      <c r="D20" s="76"/>
      <c r="E20" s="76"/>
      <c r="F20" s="76"/>
      <c r="G20" s="76"/>
      <c r="H20" s="76"/>
      <c r="J20" s="105" t="s">
        <v>92</v>
      </c>
      <c r="K20" s="54" t="str">
        <f>IF(ISBLANK(I4),"",(IF(K4=B4,E4,B4)))</f>
        <v/>
      </c>
      <c r="L20" s="17">
        <v>0</v>
      </c>
      <c r="N20" s="45"/>
    </row>
    <row r="21" spans="1:15" ht="18.75" customHeight="1">
      <c r="A21" s="76"/>
      <c r="B21" s="76"/>
      <c r="C21" s="76"/>
      <c r="D21" s="76"/>
      <c r="E21" s="76"/>
      <c r="F21" s="76"/>
      <c r="G21" s="76"/>
      <c r="H21" s="76"/>
      <c r="J21" s="105"/>
      <c r="K21" s="54" t="str">
        <f t="shared" ref="K21:K33" si="6">IF(ISBLANK(I5),"",(IF(K5=B5,E5,B5)))</f>
        <v/>
      </c>
      <c r="L21" s="17">
        <v>0</v>
      </c>
      <c r="N21" s="45"/>
    </row>
    <row r="22" spans="1:15" ht="18.75" customHeight="1">
      <c r="A22" s="76"/>
      <c r="B22" s="76"/>
      <c r="C22" s="76"/>
      <c r="D22" s="76"/>
      <c r="E22" s="76"/>
      <c r="F22" s="76"/>
      <c r="G22" s="76"/>
      <c r="H22" s="76"/>
      <c r="J22" s="105"/>
      <c r="K22" s="54" t="str">
        <f t="shared" si="6"/>
        <v/>
      </c>
      <c r="L22" s="17">
        <v>0</v>
      </c>
      <c r="N22" s="45"/>
    </row>
    <row r="23" spans="1:15" ht="18.75" customHeight="1">
      <c r="A23" s="77"/>
      <c r="B23" s="76"/>
      <c r="C23" s="76"/>
      <c r="D23" s="76"/>
      <c r="E23" s="76"/>
      <c r="F23" s="76"/>
      <c r="G23" s="76"/>
      <c r="H23" s="76"/>
      <c r="J23" s="105"/>
      <c r="K23" s="54" t="str">
        <f t="shared" si="6"/>
        <v/>
      </c>
      <c r="L23" s="17">
        <v>0</v>
      </c>
    </row>
    <row r="24" spans="1:15" ht="18.75" customHeight="1">
      <c r="A24" s="9"/>
      <c r="J24" s="105"/>
      <c r="K24" s="54" t="str">
        <f t="shared" si="6"/>
        <v/>
      </c>
      <c r="L24" s="17">
        <v>0</v>
      </c>
    </row>
    <row r="25" spans="1:15" ht="18.75" customHeight="1">
      <c r="J25" s="105"/>
      <c r="K25" s="54" t="str">
        <f t="shared" si="6"/>
        <v/>
      </c>
      <c r="L25" s="17">
        <v>0</v>
      </c>
    </row>
    <row r="26" spans="1:15" ht="18.75" customHeight="1">
      <c r="J26" s="105"/>
      <c r="K26" s="54" t="str">
        <f t="shared" si="6"/>
        <v/>
      </c>
      <c r="L26" s="17">
        <v>0</v>
      </c>
    </row>
    <row r="27" spans="1:15" ht="18.75" customHeight="1">
      <c r="J27" s="105"/>
      <c r="K27" s="54" t="str">
        <f t="shared" si="6"/>
        <v/>
      </c>
      <c r="L27" s="17">
        <v>0</v>
      </c>
    </row>
    <row r="28" spans="1:15" ht="18.75" customHeight="1">
      <c r="J28" s="105"/>
      <c r="K28" s="54" t="str">
        <f t="shared" si="6"/>
        <v/>
      </c>
      <c r="L28" s="17">
        <v>0</v>
      </c>
    </row>
    <row r="29" spans="1:15" ht="18.75" customHeight="1">
      <c r="J29" s="105"/>
      <c r="K29" s="54" t="str">
        <f t="shared" si="6"/>
        <v/>
      </c>
      <c r="L29" s="17">
        <v>0</v>
      </c>
    </row>
    <row r="30" spans="1:15" ht="18.75" customHeight="1">
      <c r="J30" s="105"/>
      <c r="K30" s="54" t="str">
        <f t="shared" si="6"/>
        <v/>
      </c>
      <c r="L30" s="17">
        <v>0</v>
      </c>
    </row>
    <row r="31" spans="1:15" ht="18.75" customHeight="1">
      <c r="J31" s="105"/>
      <c r="K31" s="54" t="str">
        <f t="shared" si="6"/>
        <v/>
      </c>
      <c r="L31" s="17">
        <v>0</v>
      </c>
    </row>
    <row r="32" spans="1:15" ht="18.75" customHeight="1">
      <c r="K32" s="54" t="str">
        <f t="shared" si="6"/>
        <v/>
      </c>
      <c r="L32" s="17">
        <v>0</v>
      </c>
    </row>
    <row r="33" spans="11:12" ht="18.75" customHeight="1">
      <c r="K33" s="54" t="str">
        <f t="shared" si="6"/>
        <v/>
      </c>
      <c r="L33" s="17">
        <v>0</v>
      </c>
    </row>
  </sheetData>
  <sheetProtection selectLockedCells="1"/>
  <mergeCells count="1">
    <mergeCell ref="J20:J31"/>
  </mergeCells>
  <phoneticPr fontId="0" type="noConversion"/>
  <dataValidations count="5">
    <dataValidation type="list" allowBlank="1" showInputMessage="1" showErrorMessage="1" promptTitle="Game Day weather" prompt="Some use this data in their team assessments." sqref="O2:O17">
      <formula1>SkyList</formula1>
    </dataValidation>
    <dataValidation type="list" allowBlank="1" showInputMessage="1" showErrorMessage="1" sqref="B2:B17">
      <formula1>TeamList</formula1>
    </dataValidation>
    <dataValidation type="list" allowBlank="1" showInputMessage="1" showErrorMessage="1" sqref="E2:E17">
      <formula1>TeamList</formula1>
    </dataValidation>
    <dataValidation type="list" allowBlank="1" showInputMessage="1" showErrorMessage="1" sqref="N2:N22">
      <formula1>"12:30 PM, 1:00 PM, 4:05 PM, 4:15 PM, 7:00 PM, 8:20 PM, 8:30 PM, 10:15 PM"</formula1>
    </dataValidation>
    <dataValidation type="list" allowBlank="1" showInputMessage="1" showErrorMessage="1" sqref="H2:H17">
      <formula1>"Thu, Sat, Sun, Mon"</formula1>
    </dataValidation>
  </dataValidations>
  <pageMargins left="0.4" right="0.4" top="0.4" bottom="0.4" header="0" footer="0"/>
  <pageSetup scale="62" orientation="landscape" r:id="rId1"/>
  <headerFooter alignWithMargins="0">
    <oddHeader>&amp;C&amp;"Arial,Bold"&amp;22&amp;EWeek 3  Sunday, Sep. 27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O39"/>
  <sheetViews>
    <sheetView showGridLines="0" showRowColHeaders="0" workbookViewId="0">
      <selection activeCell="I2" sqref="I2"/>
    </sheetView>
  </sheetViews>
  <sheetFormatPr defaultRowHeight="23.25"/>
  <cols>
    <col min="1" max="1" width="9.140625" style="1" customWidth="1"/>
    <col min="2" max="2" width="17.5703125" style="1" customWidth="1"/>
    <col min="3" max="3" width="7.5703125" style="1" customWidth="1"/>
    <col min="4" max="4" width="8.7109375" style="1" customWidth="1"/>
    <col min="5" max="5" width="15.7109375" style="1" customWidth="1"/>
    <col min="6" max="6" width="7.5703125" style="1" customWidth="1"/>
    <col min="7" max="7" width="8.7109375" style="1" customWidth="1"/>
    <col min="8" max="8" width="7.5703125" style="1" customWidth="1"/>
    <col min="9" max="10" width="8.42578125" style="4" customWidth="1"/>
    <col min="11" max="11" width="22.140625" style="1" customWidth="1"/>
    <col min="12" max="12" width="4.28515625" style="1" customWidth="1"/>
    <col min="13" max="13" width="35" style="1" customWidth="1"/>
    <col min="14" max="14" width="17" style="1" customWidth="1"/>
    <col min="15" max="15" width="28.5703125" style="1" customWidth="1"/>
    <col min="16" max="16384" width="9.140625" style="1"/>
  </cols>
  <sheetData>
    <row r="1" spans="1:15" s="9" customFormat="1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0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5" s="6" customFormat="1" ht="18.75" customHeight="1">
      <c r="A2" s="30">
        <v>1</v>
      </c>
      <c r="B2" s="74" t="s">
        <v>17</v>
      </c>
      <c r="C2" s="30" t="str">
        <f t="shared" ref="C2:C19" si="0">VLOOKUP(B2,TeamArray,5,FALSE)</f>
        <v>AFC</v>
      </c>
      <c r="D2" s="30" t="str">
        <f t="shared" ref="D2:D19" si="1">VLOOKUP(B2,TeamArray,6,FALSE)</f>
        <v>East</v>
      </c>
      <c r="E2" s="74" t="s">
        <v>11</v>
      </c>
      <c r="F2" s="30" t="str">
        <f t="shared" ref="F2:F19" si="2">VLOOKUP(E2,TeamArray,5,FALSE)</f>
        <v>AFC</v>
      </c>
      <c r="G2" s="30" t="str">
        <f t="shared" ref="G2:G19" si="3">VLOOKUP(E2,TeamArray,6,FALSE)</f>
        <v>East</v>
      </c>
      <c r="H2" s="74" t="s">
        <v>79</v>
      </c>
      <c r="I2" s="58"/>
      <c r="J2" s="59"/>
      <c r="K2" s="54" t="str">
        <f>IF(ISBLANK(I2),"",(IF(I2&gt;J2,B2,E2)))</f>
        <v/>
      </c>
      <c r="L2" s="25">
        <v>1</v>
      </c>
      <c r="M2" s="48" t="str">
        <f t="shared" ref="M2:M15" si="4">VLOOKUP(E2,TeamArray,7,FALSE)</f>
        <v>Ralph Wilson Stadium</v>
      </c>
      <c r="N2" s="49">
        <v>0.54166666666666663</v>
      </c>
      <c r="O2" s="31"/>
    </row>
    <row r="3" spans="1:15" s="6" customFormat="1" ht="18.75" customHeight="1">
      <c r="A3" s="31">
        <v>2</v>
      </c>
      <c r="B3" s="75" t="s">
        <v>9</v>
      </c>
      <c r="C3" s="31" t="str">
        <f t="shared" si="0"/>
        <v>AFC</v>
      </c>
      <c r="D3" s="31" t="str">
        <f t="shared" si="1"/>
        <v>North</v>
      </c>
      <c r="E3" s="75" t="s">
        <v>6</v>
      </c>
      <c r="F3" s="31" t="str">
        <f t="shared" si="2"/>
        <v>AFC</v>
      </c>
      <c r="G3" s="31" t="str">
        <f t="shared" si="3"/>
        <v>North</v>
      </c>
      <c r="H3" s="75" t="s">
        <v>79</v>
      </c>
      <c r="I3" s="58"/>
      <c r="J3" s="59"/>
      <c r="K3" s="54" t="str">
        <f t="shared" ref="K3:K15" si="5">IF(ISBLANK(I3),"",(IF(I3&gt;J3,B3,E3)))</f>
        <v/>
      </c>
      <c r="L3" s="25">
        <v>1</v>
      </c>
      <c r="M3" s="48" t="str">
        <f t="shared" si="4"/>
        <v>Heinz Field</v>
      </c>
      <c r="N3" s="49">
        <v>0.54166666666666663</v>
      </c>
      <c r="O3" s="31"/>
    </row>
    <row r="4" spans="1:15" s="6" customFormat="1" ht="18.75" customHeight="1">
      <c r="A4" s="30">
        <v>3</v>
      </c>
      <c r="B4" s="74" t="s">
        <v>21</v>
      </c>
      <c r="C4" s="30" t="str">
        <f t="shared" si="0"/>
        <v>NFC</v>
      </c>
      <c r="D4" s="30" t="str">
        <f t="shared" si="1"/>
        <v>West</v>
      </c>
      <c r="E4" s="74" t="s">
        <v>74</v>
      </c>
      <c r="F4" s="30" t="str">
        <f t="shared" si="2"/>
        <v>NFC</v>
      </c>
      <c r="G4" s="30" t="str">
        <f t="shared" si="3"/>
        <v>West</v>
      </c>
      <c r="H4" s="74" t="s">
        <v>79</v>
      </c>
      <c r="I4" s="58"/>
      <c r="J4" s="59"/>
      <c r="K4" s="54" t="str">
        <f t="shared" si="5"/>
        <v/>
      </c>
      <c r="L4" s="25">
        <v>1</v>
      </c>
      <c r="M4" s="48" t="str">
        <f t="shared" si="4"/>
        <v>Edward Jones Dome</v>
      </c>
      <c r="N4" s="49">
        <v>0.54166666666666696</v>
      </c>
      <c r="O4" s="31"/>
    </row>
    <row r="5" spans="1:15" s="6" customFormat="1" ht="18.75" customHeight="1">
      <c r="A5" s="31">
        <v>4</v>
      </c>
      <c r="B5" s="75" t="s">
        <v>27</v>
      </c>
      <c r="C5" s="31" t="str">
        <f t="shared" si="0"/>
        <v>NFC</v>
      </c>
      <c r="D5" s="31" t="str">
        <f t="shared" si="1"/>
        <v>West</v>
      </c>
      <c r="E5" s="75" t="s">
        <v>7</v>
      </c>
      <c r="F5" s="31" t="str">
        <f t="shared" si="2"/>
        <v>NFC</v>
      </c>
      <c r="G5" s="31" t="str">
        <f t="shared" si="3"/>
        <v>South</v>
      </c>
      <c r="H5" s="75" t="s">
        <v>79</v>
      </c>
      <c r="I5" s="58"/>
      <c r="J5" s="59"/>
      <c r="K5" s="54" t="str">
        <f t="shared" si="5"/>
        <v/>
      </c>
      <c r="L5" s="25">
        <v>1</v>
      </c>
      <c r="M5" s="48" t="str">
        <f t="shared" si="4"/>
        <v>Georgia Dome</v>
      </c>
      <c r="N5" s="49">
        <v>0.54166666666666696</v>
      </c>
      <c r="O5" s="31"/>
    </row>
    <row r="6" spans="1:15" s="6" customFormat="1" ht="18.75" customHeight="1">
      <c r="A6" s="30">
        <v>5</v>
      </c>
      <c r="B6" s="74" t="s">
        <v>13</v>
      </c>
      <c r="C6" s="30" t="str">
        <f t="shared" si="0"/>
        <v>AFC</v>
      </c>
      <c r="D6" s="30" t="str">
        <f t="shared" si="1"/>
        <v>North</v>
      </c>
      <c r="E6" s="74" t="s">
        <v>35</v>
      </c>
      <c r="F6" s="30" t="str">
        <f t="shared" si="2"/>
        <v>AFC</v>
      </c>
      <c r="G6" s="30" t="str">
        <f t="shared" si="3"/>
        <v>North</v>
      </c>
      <c r="H6" s="74" t="s">
        <v>79</v>
      </c>
      <c r="I6" s="58"/>
      <c r="J6" s="59"/>
      <c r="K6" s="54" t="str">
        <f t="shared" si="5"/>
        <v/>
      </c>
      <c r="L6" s="25">
        <v>1</v>
      </c>
      <c r="M6" s="48" t="str">
        <f t="shared" si="4"/>
        <v>Cleveland Browns Stadium</v>
      </c>
      <c r="N6" s="49">
        <v>0.54166666666666696</v>
      </c>
      <c r="O6" s="31"/>
    </row>
    <row r="7" spans="1:15" s="6" customFormat="1" ht="18.75" customHeight="1">
      <c r="A7" s="31">
        <v>6</v>
      </c>
      <c r="B7" s="75" t="s">
        <v>15</v>
      </c>
      <c r="C7" s="31" t="str">
        <f t="shared" si="0"/>
        <v>AFC</v>
      </c>
      <c r="D7" s="31" t="str">
        <f t="shared" si="1"/>
        <v>West</v>
      </c>
      <c r="E7" s="75" t="s">
        <v>18</v>
      </c>
      <c r="F7" s="31" t="str">
        <f t="shared" si="2"/>
        <v>AFC</v>
      </c>
      <c r="G7" s="31" t="str">
        <f t="shared" si="3"/>
        <v>South</v>
      </c>
      <c r="H7" s="75" t="s">
        <v>79</v>
      </c>
      <c r="I7" s="58"/>
      <c r="J7" s="59"/>
      <c r="K7" s="54" t="str">
        <f t="shared" si="5"/>
        <v/>
      </c>
      <c r="L7" s="25">
        <v>1</v>
      </c>
      <c r="M7" s="48" t="str">
        <f t="shared" si="4"/>
        <v>LP Field</v>
      </c>
      <c r="N7" s="49">
        <v>0.54166666666666696</v>
      </c>
      <c r="O7" s="31"/>
    </row>
    <row r="8" spans="1:15" s="6" customFormat="1" ht="18.75" customHeight="1">
      <c r="A8" s="30">
        <v>7</v>
      </c>
      <c r="B8" s="74" t="s">
        <v>8</v>
      </c>
      <c r="C8" s="30" t="str">
        <f t="shared" si="0"/>
        <v>NFC</v>
      </c>
      <c r="D8" s="30" t="str">
        <f t="shared" si="1"/>
        <v>South</v>
      </c>
      <c r="E8" s="74" t="s">
        <v>16</v>
      </c>
      <c r="F8" s="30" t="str">
        <f t="shared" si="2"/>
        <v>NFC</v>
      </c>
      <c r="G8" s="30" t="str">
        <f t="shared" si="3"/>
        <v>South</v>
      </c>
      <c r="H8" s="74" t="s">
        <v>79</v>
      </c>
      <c r="I8" s="58"/>
      <c r="J8" s="59"/>
      <c r="K8" s="54" t="str">
        <f t="shared" si="5"/>
        <v/>
      </c>
      <c r="L8" s="25">
        <v>1</v>
      </c>
      <c r="M8" s="48" t="str">
        <f t="shared" si="4"/>
        <v>Superdome</v>
      </c>
      <c r="N8" s="49">
        <v>0.54166666666666696</v>
      </c>
      <c r="O8" s="31"/>
    </row>
    <row r="9" spans="1:15" s="6" customFormat="1" ht="18.75" customHeight="1">
      <c r="A9" s="31">
        <v>8</v>
      </c>
      <c r="B9" s="75" t="s">
        <v>22</v>
      </c>
      <c r="C9" s="31" t="str">
        <f t="shared" si="0"/>
        <v>NFC</v>
      </c>
      <c r="D9" s="31" t="str">
        <f t="shared" si="1"/>
        <v>North</v>
      </c>
      <c r="E9" s="75" t="s">
        <v>24</v>
      </c>
      <c r="F9" s="31" t="str">
        <f t="shared" si="2"/>
        <v>NFC</v>
      </c>
      <c r="G9" s="31" t="str">
        <f t="shared" si="3"/>
        <v>North</v>
      </c>
      <c r="H9" s="75" t="s">
        <v>79</v>
      </c>
      <c r="I9" s="58"/>
      <c r="J9" s="59"/>
      <c r="K9" s="54" t="str">
        <f t="shared" si="5"/>
        <v/>
      </c>
      <c r="L9" s="25">
        <v>1</v>
      </c>
      <c r="M9" s="48" t="str">
        <f t="shared" si="4"/>
        <v>Lambeau Field</v>
      </c>
      <c r="N9" s="49">
        <v>0.54166666666666696</v>
      </c>
      <c r="O9" s="31"/>
    </row>
    <row r="10" spans="1:15" s="6" customFormat="1" ht="18.75" customHeight="1">
      <c r="A10" s="30">
        <v>9</v>
      </c>
      <c r="B10" s="74" t="s">
        <v>20</v>
      </c>
      <c r="C10" s="30" t="str">
        <f t="shared" si="0"/>
        <v>AFC</v>
      </c>
      <c r="D10" s="30" t="str">
        <f t="shared" si="1"/>
        <v>South</v>
      </c>
      <c r="E10" s="74" t="s">
        <v>34</v>
      </c>
      <c r="F10" s="30" t="str">
        <f t="shared" si="2"/>
        <v>AFC</v>
      </c>
      <c r="G10" s="30" t="str">
        <f t="shared" si="3"/>
        <v>West</v>
      </c>
      <c r="H10" s="74" t="s">
        <v>79</v>
      </c>
      <c r="I10" s="58"/>
      <c r="J10" s="59"/>
      <c r="K10" s="54" t="str">
        <f t="shared" si="5"/>
        <v/>
      </c>
      <c r="L10" s="25">
        <v>1</v>
      </c>
      <c r="M10" s="48" t="str">
        <f t="shared" si="4"/>
        <v>Oakland Collesium</v>
      </c>
      <c r="N10" s="49">
        <v>0.67013888888888884</v>
      </c>
      <c r="O10" s="31"/>
    </row>
    <row r="11" spans="1:15" s="6" customFormat="1" ht="18.75" customHeight="1">
      <c r="A11" s="31">
        <v>10</v>
      </c>
      <c r="B11" s="75" t="s">
        <v>29</v>
      </c>
      <c r="C11" s="31" t="str">
        <f t="shared" si="0"/>
        <v>AFC</v>
      </c>
      <c r="D11" s="31" t="str">
        <f t="shared" si="1"/>
        <v>South</v>
      </c>
      <c r="E11" s="75" t="s">
        <v>26</v>
      </c>
      <c r="F11" s="31" t="str">
        <f t="shared" si="2"/>
        <v>AFC</v>
      </c>
      <c r="G11" s="31" t="str">
        <f t="shared" si="3"/>
        <v>South</v>
      </c>
      <c r="H11" s="75" t="s">
        <v>79</v>
      </c>
      <c r="I11" s="58"/>
      <c r="J11" s="59"/>
      <c r="K11" s="54" t="str">
        <f t="shared" si="5"/>
        <v/>
      </c>
      <c r="L11" s="25">
        <v>1</v>
      </c>
      <c r="M11" s="48" t="str">
        <f t="shared" si="4"/>
        <v>Jacksonville Municipal Stadium</v>
      </c>
      <c r="N11" s="49">
        <v>0.67013888888888884</v>
      </c>
      <c r="O11" s="31"/>
    </row>
    <row r="12" spans="1:15" s="6" customFormat="1" ht="18.75" customHeight="1">
      <c r="A12" s="30">
        <v>11</v>
      </c>
      <c r="B12" s="74" t="s">
        <v>32</v>
      </c>
      <c r="C12" s="30" t="str">
        <f t="shared" si="0"/>
        <v>NFC</v>
      </c>
      <c r="D12" s="30" t="str">
        <f t="shared" si="1"/>
        <v>East</v>
      </c>
      <c r="E12" s="74" t="s">
        <v>19</v>
      </c>
      <c r="F12" s="30" t="str">
        <f t="shared" si="2"/>
        <v>NFC</v>
      </c>
      <c r="G12" s="30" t="str">
        <f t="shared" si="3"/>
        <v>East</v>
      </c>
      <c r="H12" s="74" t="s">
        <v>79</v>
      </c>
      <c r="I12" s="58"/>
      <c r="J12" s="59"/>
      <c r="K12" s="54" t="str">
        <f t="shared" si="5"/>
        <v/>
      </c>
      <c r="L12" s="25">
        <v>1</v>
      </c>
      <c r="M12" s="48" t="str">
        <f t="shared" si="4"/>
        <v>Lincoln Financial Field</v>
      </c>
      <c r="N12" s="49">
        <v>0.67708333333333337</v>
      </c>
      <c r="O12" s="31"/>
    </row>
    <row r="13" spans="1:15" s="6" customFormat="1" ht="18.75" customHeight="1">
      <c r="A13" s="31">
        <v>12</v>
      </c>
      <c r="B13" s="75" t="s">
        <v>28</v>
      </c>
      <c r="C13" s="31" t="str">
        <f t="shared" si="0"/>
        <v>NFC</v>
      </c>
      <c r="D13" s="31" t="str">
        <f t="shared" si="1"/>
        <v>West</v>
      </c>
      <c r="E13" s="75" t="s">
        <v>33</v>
      </c>
      <c r="F13" s="31" t="str">
        <f t="shared" si="2"/>
        <v>AFC</v>
      </c>
      <c r="G13" s="31" t="str">
        <f t="shared" si="3"/>
        <v>West</v>
      </c>
      <c r="H13" s="75" t="s">
        <v>79</v>
      </c>
      <c r="I13" s="58"/>
      <c r="J13" s="59"/>
      <c r="K13" s="54" t="str">
        <f t="shared" si="5"/>
        <v/>
      </c>
      <c r="L13" s="25">
        <v>1</v>
      </c>
      <c r="M13" s="48" t="str">
        <f t="shared" si="4"/>
        <v>Qualcomm Stadium</v>
      </c>
      <c r="N13" s="49">
        <v>0.67708333333333337</v>
      </c>
      <c r="O13" s="31"/>
    </row>
    <row r="14" spans="1:15" s="6" customFormat="1" ht="18.75" customHeight="1">
      <c r="A14" s="30">
        <v>13</v>
      </c>
      <c r="B14" s="74" t="s">
        <v>23</v>
      </c>
      <c r="C14" s="30" t="str">
        <f t="shared" si="0"/>
        <v>NFC</v>
      </c>
      <c r="D14" s="30" t="str">
        <f t="shared" si="1"/>
        <v>North</v>
      </c>
      <c r="E14" s="74" t="s">
        <v>30</v>
      </c>
      <c r="F14" s="30" t="str">
        <f t="shared" si="2"/>
        <v>NFC</v>
      </c>
      <c r="G14" s="30" t="str">
        <f t="shared" si="3"/>
        <v>East</v>
      </c>
      <c r="H14" s="74" t="s">
        <v>79</v>
      </c>
      <c r="I14" s="58"/>
      <c r="J14" s="59"/>
      <c r="K14" s="54" t="str">
        <f t="shared" si="5"/>
        <v/>
      </c>
      <c r="L14" s="25">
        <v>1</v>
      </c>
      <c r="M14" s="48" t="str">
        <f t="shared" si="4"/>
        <v>New Meadowlands Stadium</v>
      </c>
      <c r="N14" s="49">
        <v>0.84722222222222221</v>
      </c>
      <c r="O14" s="31"/>
    </row>
    <row r="15" spans="1:15" s="6" customFormat="1" ht="18.75" customHeight="1">
      <c r="A15" s="31">
        <v>14</v>
      </c>
      <c r="B15" s="75" t="s">
        <v>12</v>
      </c>
      <c r="C15" s="31" t="str">
        <f t="shared" si="0"/>
        <v>AFC</v>
      </c>
      <c r="D15" s="31" t="str">
        <f t="shared" si="1"/>
        <v>East</v>
      </c>
      <c r="E15" s="75" t="s">
        <v>5</v>
      </c>
      <c r="F15" s="31" t="str">
        <f t="shared" si="2"/>
        <v>AFC</v>
      </c>
      <c r="G15" s="31" t="str">
        <f t="shared" si="3"/>
        <v>East</v>
      </c>
      <c r="H15" s="75" t="s">
        <v>80</v>
      </c>
      <c r="I15" s="58"/>
      <c r="J15" s="59"/>
      <c r="K15" s="54" t="str">
        <f t="shared" si="5"/>
        <v/>
      </c>
      <c r="L15" s="25">
        <v>1</v>
      </c>
      <c r="M15" s="48" t="str">
        <f t="shared" si="4"/>
        <v>Land Shark Stadium</v>
      </c>
      <c r="N15" s="49">
        <v>0.85416666666666663</v>
      </c>
      <c r="O15" s="31"/>
    </row>
    <row r="16" spans="1:15" s="6" customFormat="1" ht="18.75" customHeight="1">
      <c r="A16" s="30">
        <v>15</v>
      </c>
      <c r="B16" s="74" t="s">
        <v>25</v>
      </c>
      <c r="C16" s="30" t="str">
        <f t="shared" si="0"/>
        <v>NFC</v>
      </c>
      <c r="D16" s="30" t="str">
        <f t="shared" si="1"/>
        <v>East</v>
      </c>
      <c r="E16" s="74" t="s">
        <v>154</v>
      </c>
      <c r="F16" s="30" t="e">
        <f t="shared" si="2"/>
        <v>#N/A</v>
      </c>
      <c r="G16" s="30" t="e">
        <f t="shared" si="3"/>
        <v>#N/A</v>
      </c>
      <c r="H16" s="74" t="s">
        <v>78</v>
      </c>
      <c r="I16" s="58">
        <v>1</v>
      </c>
      <c r="J16" s="60"/>
      <c r="K16" s="54" t="str">
        <f>IF(ISBLANK(I2),"",(IF(K2=B2,E2,B2)))</f>
        <v/>
      </c>
      <c r="L16" s="25">
        <v>0</v>
      </c>
      <c r="M16" s="1"/>
      <c r="N16" s="45"/>
      <c r="O16" s="14"/>
    </row>
    <row r="17" spans="1:15" s="6" customFormat="1" ht="18.75" customHeight="1">
      <c r="A17" s="31">
        <v>16</v>
      </c>
      <c r="B17" s="75" t="s">
        <v>14</v>
      </c>
      <c r="C17" s="31" t="str">
        <f t="shared" si="0"/>
        <v>AFC</v>
      </c>
      <c r="D17" s="31" t="str">
        <f t="shared" si="1"/>
        <v>West</v>
      </c>
      <c r="E17" s="75" t="s">
        <v>154</v>
      </c>
      <c r="F17" s="31" t="e">
        <f t="shared" si="2"/>
        <v>#N/A</v>
      </c>
      <c r="G17" s="31" t="e">
        <f t="shared" si="3"/>
        <v>#N/A</v>
      </c>
      <c r="H17" s="75" t="s">
        <v>78</v>
      </c>
      <c r="I17" s="58">
        <v>1</v>
      </c>
      <c r="J17" s="60"/>
      <c r="K17" s="54" t="str">
        <f t="shared" ref="K17:K33" si="6">IF(ISBLANK(I3),"",(IF(K3=B3,E3,B3)))</f>
        <v/>
      </c>
      <c r="L17" s="25">
        <v>0</v>
      </c>
      <c r="M17" s="1"/>
      <c r="N17" s="45"/>
      <c r="O17" s="14"/>
    </row>
    <row r="18" spans="1:15" ht="18.75" customHeight="1">
      <c r="A18" s="30">
        <v>17</v>
      </c>
      <c r="B18" s="74" t="s">
        <v>31</v>
      </c>
      <c r="C18" s="30" t="str">
        <f t="shared" si="0"/>
        <v>NFC</v>
      </c>
      <c r="D18" s="30" t="str">
        <f t="shared" si="1"/>
        <v>North</v>
      </c>
      <c r="E18" s="74" t="s">
        <v>154</v>
      </c>
      <c r="F18" s="30" t="e">
        <f t="shared" si="2"/>
        <v>#N/A</v>
      </c>
      <c r="G18" s="30" t="e">
        <f t="shared" si="3"/>
        <v>#N/A</v>
      </c>
      <c r="H18" s="74" t="s">
        <v>78</v>
      </c>
      <c r="I18" s="58">
        <v>1</v>
      </c>
      <c r="J18" s="60"/>
      <c r="K18" s="54" t="str">
        <f t="shared" si="6"/>
        <v/>
      </c>
      <c r="L18" s="25">
        <v>0</v>
      </c>
      <c r="N18" s="45"/>
    </row>
    <row r="19" spans="1:15" ht="18.75" customHeight="1">
      <c r="A19" s="31">
        <v>18</v>
      </c>
      <c r="B19" s="75" t="s">
        <v>10</v>
      </c>
      <c r="C19" s="31" t="str">
        <f t="shared" si="0"/>
        <v>NFC</v>
      </c>
      <c r="D19" s="31" t="str">
        <f t="shared" si="1"/>
        <v>South</v>
      </c>
      <c r="E19" s="75" t="s">
        <v>154</v>
      </c>
      <c r="F19" s="31" t="e">
        <f t="shared" si="2"/>
        <v>#N/A</v>
      </c>
      <c r="G19" s="31" t="e">
        <f t="shared" si="3"/>
        <v>#N/A</v>
      </c>
      <c r="H19" s="75" t="s">
        <v>78</v>
      </c>
      <c r="I19" s="58">
        <v>1</v>
      </c>
      <c r="J19" s="60"/>
      <c r="K19" s="54" t="str">
        <f t="shared" si="6"/>
        <v/>
      </c>
      <c r="L19" s="25">
        <v>0</v>
      </c>
      <c r="N19" s="45"/>
    </row>
    <row r="20" spans="1:15" ht="18.75" customHeight="1">
      <c r="A20" s="77"/>
      <c r="B20" s="76"/>
      <c r="C20" s="76"/>
      <c r="D20" s="76"/>
      <c r="E20" s="76"/>
      <c r="F20" s="76"/>
      <c r="G20" s="76"/>
      <c r="H20" s="76"/>
      <c r="J20" s="62"/>
      <c r="K20" s="54" t="str">
        <f t="shared" si="6"/>
        <v/>
      </c>
      <c r="L20" s="25">
        <v>0</v>
      </c>
      <c r="N20" s="45"/>
    </row>
    <row r="21" spans="1:15" ht="18.75" customHeight="1">
      <c r="A21" s="76"/>
      <c r="B21" s="76"/>
      <c r="C21" s="76"/>
      <c r="D21" s="76"/>
      <c r="E21" s="76"/>
      <c r="F21" s="76"/>
      <c r="G21" s="76"/>
      <c r="H21" s="76"/>
      <c r="J21" s="106" t="s">
        <v>92</v>
      </c>
      <c r="K21" s="54" t="str">
        <f t="shared" si="6"/>
        <v/>
      </c>
      <c r="L21" s="25">
        <v>0</v>
      </c>
      <c r="N21" s="45"/>
    </row>
    <row r="22" spans="1:15" ht="18.75" customHeight="1">
      <c r="A22" s="76"/>
      <c r="B22" s="76"/>
      <c r="C22" s="76"/>
      <c r="D22" s="76"/>
      <c r="E22" s="76"/>
      <c r="F22" s="76"/>
      <c r="G22" s="76"/>
      <c r="H22" s="76"/>
      <c r="J22" s="107"/>
      <c r="K22" s="54" t="str">
        <f t="shared" si="6"/>
        <v/>
      </c>
      <c r="L22" s="25">
        <v>0</v>
      </c>
      <c r="N22" s="45"/>
    </row>
    <row r="23" spans="1:15" ht="18.75" customHeight="1">
      <c r="A23" s="77"/>
      <c r="B23" s="76"/>
      <c r="C23" s="76"/>
      <c r="D23" s="76"/>
      <c r="E23" s="76"/>
      <c r="F23" s="76"/>
      <c r="G23" s="76"/>
      <c r="H23" s="76"/>
      <c r="J23" s="107"/>
      <c r="K23" s="54" t="str">
        <f t="shared" si="6"/>
        <v/>
      </c>
      <c r="L23" s="25">
        <v>0</v>
      </c>
    </row>
    <row r="24" spans="1:15" ht="18.75" customHeight="1">
      <c r="A24" s="9"/>
      <c r="J24" s="107"/>
      <c r="K24" s="54" t="str">
        <f t="shared" si="6"/>
        <v/>
      </c>
      <c r="L24" s="25">
        <v>0</v>
      </c>
    </row>
    <row r="25" spans="1:15" ht="18.75" customHeight="1">
      <c r="J25" s="107"/>
      <c r="K25" s="54" t="str">
        <f t="shared" si="6"/>
        <v/>
      </c>
      <c r="L25" s="25">
        <v>0</v>
      </c>
    </row>
    <row r="26" spans="1:15" ht="18.75" customHeight="1">
      <c r="J26" s="107"/>
      <c r="K26" s="54" t="str">
        <f t="shared" si="6"/>
        <v/>
      </c>
      <c r="L26" s="25">
        <v>0</v>
      </c>
    </row>
    <row r="27" spans="1:15" ht="18.75" customHeight="1">
      <c r="J27" s="108"/>
      <c r="K27" s="54" t="str">
        <f t="shared" si="6"/>
        <v/>
      </c>
      <c r="L27" s="25">
        <v>0</v>
      </c>
    </row>
    <row r="28" spans="1:15" ht="18.75" customHeight="1">
      <c r="J28" s="20"/>
      <c r="K28" s="54" t="str">
        <f>IF(ISBLANK(I14),"",(IF(K14=B14,E14,B14)))</f>
        <v/>
      </c>
      <c r="L28" s="25">
        <v>0</v>
      </c>
    </row>
    <row r="29" spans="1:15" ht="18.75" customHeight="1">
      <c r="J29" s="20"/>
      <c r="K29" s="54" t="str">
        <f t="shared" si="6"/>
        <v/>
      </c>
      <c r="L29" s="25">
        <v>0</v>
      </c>
    </row>
    <row r="30" spans="1:15" ht="18.75" customHeight="1">
      <c r="J30" s="20"/>
      <c r="K30" s="54" t="str">
        <f t="shared" si="6"/>
        <v>Dallas</v>
      </c>
      <c r="L30" s="25" t="str">
        <f>IF(ISNA(F16),"BYE",0)</f>
        <v>BYE</v>
      </c>
    </row>
    <row r="31" spans="1:15" ht="18.75" customHeight="1">
      <c r="J31" s="20"/>
      <c r="K31" s="54" t="str">
        <f t="shared" si="6"/>
        <v>Kansas City</v>
      </c>
      <c r="L31" s="25" t="str">
        <f>IF(ISNA(F17),"BYE",0)</f>
        <v>BYE</v>
      </c>
    </row>
    <row r="32" spans="1:15" ht="18.75" customHeight="1">
      <c r="J32" s="20"/>
      <c r="K32" s="54" t="str">
        <f t="shared" si="6"/>
        <v>Minnesota</v>
      </c>
      <c r="L32" s="25" t="str">
        <f>IF(ISNA(F18),"BYE",0)</f>
        <v>BYE</v>
      </c>
    </row>
    <row r="33" spans="1:12" ht="18.75" customHeight="1">
      <c r="J33" s="20"/>
      <c r="K33" s="54" t="str">
        <f t="shared" si="6"/>
        <v>Tampa Bay</v>
      </c>
      <c r="L33" s="25" t="str">
        <f>IF(ISNA(F19),"BYE",0)</f>
        <v>BYE</v>
      </c>
    </row>
    <row r="34" spans="1:12" ht="18.75" customHeight="1">
      <c r="A34" s="18"/>
      <c r="B34" s="6"/>
      <c r="C34" s="2"/>
      <c r="D34" s="2"/>
      <c r="E34" s="6"/>
      <c r="F34" s="2"/>
      <c r="G34" s="2"/>
      <c r="H34" s="6"/>
      <c r="I34" s="11"/>
      <c r="J34" s="21"/>
      <c r="L34" s="17"/>
    </row>
    <row r="35" spans="1:12" ht="18.75" customHeight="1">
      <c r="A35" s="9"/>
      <c r="B35" s="10"/>
      <c r="E35" s="10"/>
      <c r="H35" s="10"/>
    </row>
    <row r="36" spans="1:12" ht="18.75" customHeight="1">
      <c r="A36" s="9"/>
      <c r="B36" s="10"/>
      <c r="E36" s="10"/>
      <c r="H36" s="10"/>
    </row>
    <row r="37" spans="1:12" ht="18.75" customHeight="1">
      <c r="A37" s="9"/>
      <c r="B37" s="10"/>
      <c r="E37" s="10"/>
      <c r="H37" s="10"/>
    </row>
    <row r="38" spans="1:12" ht="18.75" customHeight="1">
      <c r="A38" s="9"/>
    </row>
    <row r="39" spans="1:12" ht="18.75" customHeight="1"/>
  </sheetData>
  <sheetProtection selectLockedCells="1"/>
  <mergeCells count="1">
    <mergeCell ref="J21:J27"/>
  </mergeCells>
  <phoneticPr fontId="0" type="noConversion"/>
  <dataValidations xWindow="1221" yWindow="271" count="5">
    <dataValidation type="list" allowBlank="1" showInputMessage="1" showErrorMessage="1" promptTitle="Game Day weather" prompt="Some use this data in their team assessments." sqref="O2:O17">
      <formula1>SkyList</formula1>
    </dataValidation>
    <dataValidation type="list" allowBlank="1" showInputMessage="1" showErrorMessage="1" sqref="E2:E19">
      <formula1>TeamList</formula1>
    </dataValidation>
    <dataValidation type="list" allowBlank="1" showInputMessage="1" showErrorMessage="1" sqref="B2:B19">
      <formula1>TeamList</formula1>
    </dataValidation>
    <dataValidation type="list" allowBlank="1" showInputMessage="1" showErrorMessage="1" sqref="N2:N22">
      <formula1>"12:30 PM, 1:00 PM, 4:05 PM, 4:15 PM, 7:00 PM, 8:20 PM, 8:30 PM, 10:15 PM"</formula1>
    </dataValidation>
    <dataValidation type="list" allowBlank="1" showInputMessage="1" showErrorMessage="1" sqref="H2:H19">
      <formula1>"Thu, Sat, Sun, Mon"</formula1>
    </dataValidation>
  </dataValidations>
  <pageMargins left="0.75" right="0.75" top="1" bottom="1" header="0.5" footer="0.5"/>
  <pageSetup scale="59" orientation="landscape" horizontalDpi="300" r:id="rId1"/>
  <headerFooter alignWithMargins="0">
    <oddHeader>&amp;C&amp;"Arial,Bold"&amp;22&amp;EWeek 4  Sunday, Oct. 4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:O39"/>
  <sheetViews>
    <sheetView showGridLines="0" showRowColHeaders="0" workbookViewId="0">
      <selection activeCell="I2" sqref="I2"/>
    </sheetView>
  </sheetViews>
  <sheetFormatPr defaultRowHeight="23.25"/>
  <cols>
    <col min="1" max="1" width="9.140625" style="1" customWidth="1"/>
    <col min="2" max="2" width="17.5703125" style="1" customWidth="1"/>
    <col min="3" max="3" width="7.5703125" style="1" customWidth="1"/>
    <col min="4" max="4" width="8.7109375" style="1" customWidth="1"/>
    <col min="5" max="5" width="15.7109375" style="1" customWidth="1"/>
    <col min="6" max="6" width="7.5703125" style="1" customWidth="1"/>
    <col min="7" max="7" width="8.7109375" style="1" customWidth="1"/>
    <col min="8" max="8" width="7.5703125" style="1" customWidth="1"/>
    <col min="9" max="10" width="8.42578125" style="4" customWidth="1"/>
    <col min="11" max="11" width="22.140625" style="1" customWidth="1"/>
    <col min="12" max="12" width="4.28515625" style="1" customWidth="1"/>
    <col min="13" max="13" width="35" style="1" customWidth="1"/>
    <col min="14" max="14" width="18" style="1" customWidth="1"/>
    <col min="15" max="15" width="30.140625" style="1" customWidth="1"/>
    <col min="16" max="16384" width="9.140625" style="1"/>
  </cols>
  <sheetData>
    <row r="1" spans="1:15" s="9" customFormat="1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0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5" s="6" customFormat="1" ht="18.75" customHeight="1">
      <c r="A2" s="30">
        <v>1</v>
      </c>
      <c r="B2" s="74" t="s">
        <v>26</v>
      </c>
      <c r="C2" s="30" t="str">
        <f t="shared" ref="C2:C19" si="0">VLOOKUP(B2,TeamArray,5,FALSE)</f>
        <v>AFC</v>
      </c>
      <c r="D2" s="30" t="str">
        <f t="shared" ref="D2:D19" si="1">VLOOKUP(B2,TeamArray,6,FALSE)</f>
        <v>South</v>
      </c>
      <c r="E2" s="74" t="s">
        <v>11</v>
      </c>
      <c r="F2" s="30" t="str">
        <f t="shared" ref="F2:F19" si="2">VLOOKUP(E2,TeamArray,5,FALSE)</f>
        <v>AFC</v>
      </c>
      <c r="G2" s="30" t="str">
        <f t="shared" ref="G2:G19" si="3">VLOOKUP(E2,TeamArray,6,FALSE)</f>
        <v>East</v>
      </c>
      <c r="H2" s="74" t="s">
        <v>79</v>
      </c>
      <c r="I2" s="52"/>
      <c r="J2" s="53"/>
      <c r="K2" s="54" t="str">
        <f>IF(ISBLANK(I2),"",(IF(I2&gt;J2,B2,E2)))</f>
        <v/>
      </c>
      <c r="L2" s="17">
        <v>1</v>
      </c>
      <c r="M2" s="48" t="str">
        <f t="shared" ref="M2:M15" si="4">VLOOKUP(E2,TeamArray,7,FALSE)</f>
        <v>Ralph Wilson Stadium</v>
      </c>
      <c r="N2" s="49">
        <v>0.54166666666666663</v>
      </c>
      <c r="O2" s="31"/>
    </row>
    <row r="3" spans="1:15" s="6" customFormat="1" ht="18.75" customHeight="1">
      <c r="A3" s="31">
        <v>2</v>
      </c>
      <c r="B3" s="75" t="s">
        <v>14</v>
      </c>
      <c r="C3" s="31" t="str">
        <f t="shared" si="0"/>
        <v>AFC</v>
      </c>
      <c r="D3" s="31" t="str">
        <f t="shared" si="1"/>
        <v>West</v>
      </c>
      <c r="E3" s="75" t="s">
        <v>29</v>
      </c>
      <c r="F3" s="31" t="str">
        <f t="shared" si="2"/>
        <v>AFC</v>
      </c>
      <c r="G3" s="31" t="str">
        <f t="shared" si="3"/>
        <v>South</v>
      </c>
      <c r="H3" s="75" t="s">
        <v>79</v>
      </c>
      <c r="I3" s="52"/>
      <c r="J3" s="53"/>
      <c r="K3" s="54" t="str">
        <f t="shared" ref="K3:K15" si="5">IF(ISBLANK(I3),"",(IF(I3&gt;J3,B3,E3)))</f>
        <v/>
      </c>
      <c r="L3" s="17">
        <v>1</v>
      </c>
      <c r="M3" s="48" t="str">
        <f t="shared" si="4"/>
        <v>Lucas Oil Stadium</v>
      </c>
      <c r="N3" s="49">
        <v>0.54166666666666663</v>
      </c>
      <c r="O3" s="31"/>
    </row>
    <row r="4" spans="1:15" s="6" customFormat="1" ht="18.75" customHeight="1">
      <c r="A4" s="30">
        <v>3</v>
      </c>
      <c r="B4" s="74" t="s">
        <v>10</v>
      </c>
      <c r="C4" s="30" t="str">
        <f t="shared" si="0"/>
        <v>NFC</v>
      </c>
      <c r="D4" s="30" t="str">
        <f t="shared" si="1"/>
        <v>South</v>
      </c>
      <c r="E4" s="74" t="s">
        <v>13</v>
      </c>
      <c r="F4" s="30" t="str">
        <f t="shared" si="2"/>
        <v>AFC</v>
      </c>
      <c r="G4" s="30" t="str">
        <f t="shared" si="3"/>
        <v>North</v>
      </c>
      <c r="H4" s="74" t="s">
        <v>79</v>
      </c>
      <c r="I4" s="52"/>
      <c r="J4" s="53"/>
      <c r="K4" s="54" t="str">
        <f t="shared" si="5"/>
        <v/>
      </c>
      <c r="L4" s="17">
        <v>1</v>
      </c>
      <c r="M4" s="48" t="str">
        <f t="shared" si="4"/>
        <v>Paul Brown Stadium</v>
      </c>
      <c r="N4" s="49">
        <v>0.54166666666666696</v>
      </c>
      <c r="O4" s="31"/>
    </row>
    <row r="5" spans="1:15" s="6" customFormat="1" ht="18.75" customHeight="1">
      <c r="A5" s="31">
        <v>4</v>
      </c>
      <c r="B5" s="75" t="s">
        <v>24</v>
      </c>
      <c r="C5" s="31" t="str">
        <f t="shared" si="0"/>
        <v>NFC</v>
      </c>
      <c r="D5" s="31" t="str">
        <f t="shared" si="1"/>
        <v>North</v>
      </c>
      <c r="E5" s="75" t="s">
        <v>32</v>
      </c>
      <c r="F5" s="31" t="str">
        <f t="shared" si="2"/>
        <v>NFC</v>
      </c>
      <c r="G5" s="31" t="str">
        <f t="shared" si="3"/>
        <v>East</v>
      </c>
      <c r="H5" s="75" t="s">
        <v>79</v>
      </c>
      <c r="I5" s="52"/>
      <c r="J5" s="53"/>
      <c r="K5" s="54" t="str">
        <f t="shared" si="5"/>
        <v/>
      </c>
      <c r="L5" s="17">
        <v>1</v>
      </c>
      <c r="M5" s="48" t="str">
        <f t="shared" si="4"/>
        <v>FedEx Field</v>
      </c>
      <c r="N5" s="49">
        <v>0.54166666666666696</v>
      </c>
      <c r="O5" s="31"/>
    </row>
    <row r="6" spans="1:15" s="6" customFormat="1" ht="18.75" customHeight="1">
      <c r="A6" s="30">
        <v>5</v>
      </c>
      <c r="B6" s="74" t="s">
        <v>74</v>
      </c>
      <c r="C6" s="30" t="str">
        <f t="shared" si="0"/>
        <v>NFC</v>
      </c>
      <c r="D6" s="30" t="str">
        <f t="shared" si="1"/>
        <v>West</v>
      </c>
      <c r="E6" s="74" t="s">
        <v>22</v>
      </c>
      <c r="F6" s="30" t="str">
        <f t="shared" si="2"/>
        <v>NFC</v>
      </c>
      <c r="G6" s="30" t="str">
        <f t="shared" si="3"/>
        <v>North</v>
      </c>
      <c r="H6" s="74" t="s">
        <v>79</v>
      </c>
      <c r="I6" s="52"/>
      <c r="J6" s="53"/>
      <c r="K6" s="54" t="str">
        <f t="shared" si="5"/>
        <v/>
      </c>
      <c r="L6" s="17">
        <v>1</v>
      </c>
      <c r="M6" s="48" t="str">
        <f t="shared" si="4"/>
        <v>Ford Field</v>
      </c>
      <c r="N6" s="49">
        <v>0.54166666666666696</v>
      </c>
      <c r="O6" s="31"/>
    </row>
    <row r="7" spans="1:15" s="6" customFormat="1" ht="18.75" customHeight="1">
      <c r="A7" s="31">
        <v>6</v>
      </c>
      <c r="B7" s="75" t="s">
        <v>23</v>
      </c>
      <c r="C7" s="31" t="str">
        <f t="shared" si="0"/>
        <v>NFC</v>
      </c>
      <c r="D7" s="31" t="str">
        <f t="shared" si="1"/>
        <v>North</v>
      </c>
      <c r="E7" s="75" t="s">
        <v>8</v>
      </c>
      <c r="F7" s="31" t="str">
        <f t="shared" si="2"/>
        <v>NFC</v>
      </c>
      <c r="G7" s="31" t="str">
        <f t="shared" si="3"/>
        <v>South</v>
      </c>
      <c r="H7" s="75" t="s">
        <v>79</v>
      </c>
      <c r="I7" s="52"/>
      <c r="J7" s="53"/>
      <c r="K7" s="54" t="str">
        <f t="shared" si="5"/>
        <v/>
      </c>
      <c r="L7" s="17">
        <v>1</v>
      </c>
      <c r="M7" s="48" t="str">
        <f t="shared" si="4"/>
        <v>Bank of America Stadium</v>
      </c>
      <c r="N7" s="49">
        <v>0.54166666666666696</v>
      </c>
      <c r="O7" s="31"/>
    </row>
    <row r="8" spans="1:15" s="6" customFormat="1" ht="18.75" customHeight="1">
      <c r="A8" s="30">
        <v>7</v>
      </c>
      <c r="B8" s="74" t="s">
        <v>30</v>
      </c>
      <c r="C8" s="30" t="str">
        <f t="shared" si="0"/>
        <v>NFC</v>
      </c>
      <c r="D8" s="30" t="str">
        <f t="shared" si="1"/>
        <v>East</v>
      </c>
      <c r="E8" s="74" t="s">
        <v>20</v>
      </c>
      <c r="F8" s="30" t="str">
        <f t="shared" si="2"/>
        <v>AFC</v>
      </c>
      <c r="G8" s="30" t="str">
        <f t="shared" si="3"/>
        <v>South</v>
      </c>
      <c r="H8" s="74" t="s">
        <v>79</v>
      </c>
      <c r="I8" s="52"/>
      <c r="J8" s="53"/>
      <c r="K8" s="54" t="str">
        <f t="shared" si="5"/>
        <v/>
      </c>
      <c r="L8" s="17">
        <v>1</v>
      </c>
      <c r="M8" s="48" t="str">
        <f t="shared" si="4"/>
        <v>Reliant Stadium</v>
      </c>
      <c r="N8" s="49">
        <v>0.54166666666666696</v>
      </c>
      <c r="O8" s="31"/>
    </row>
    <row r="9" spans="1:15" s="6" customFormat="1" ht="18.75" customHeight="1">
      <c r="A9" s="31">
        <v>8</v>
      </c>
      <c r="B9" s="75" t="s">
        <v>15</v>
      </c>
      <c r="C9" s="31" t="str">
        <f t="shared" si="0"/>
        <v>AFC</v>
      </c>
      <c r="D9" s="31" t="str">
        <f t="shared" si="1"/>
        <v>West</v>
      </c>
      <c r="E9" s="75" t="s">
        <v>9</v>
      </c>
      <c r="F9" s="31" t="str">
        <f t="shared" si="2"/>
        <v>AFC</v>
      </c>
      <c r="G9" s="31" t="str">
        <f t="shared" si="3"/>
        <v>North</v>
      </c>
      <c r="H9" s="75" t="s">
        <v>79</v>
      </c>
      <c r="I9" s="52"/>
      <c r="J9" s="53"/>
      <c r="K9" s="54" t="str">
        <f t="shared" si="5"/>
        <v/>
      </c>
      <c r="L9" s="17">
        <v>1</v>
      </c>
      <c r="M9" s="48" t="str">
        <f t="shared" si="4"/>
        <v>M &amp; T Bank Stadium</v>
      </c>
      <c r="N9" s="49">
        <v>0.54166666666666696</v>
      </c>
      <c r="O9" s="31"/>
    </row>
    <row r="10" spans="1:15" s="6" customFormat="1" ht="18.75" customHeight="1">
      <c r="A10" s="30">
        <v>9</v>
      </c>
      <c r="B10" s="74" t="s">
        <v>7</v>
      </c>
      <c r="C10" s="30" t="str">
        <f t="shared" si="0"/>
        <v>NFC</v>
      </c>
      <c r="D10" s="30" t="str">
        <f t="shared" si="1"/>
        <v>South</v>
      </c>
      <c r="E10" s="74" t="s">
        <v>35</v>
      </c>
      <c r="F10" s="30" t="str">
        <f t="shared" si="2"/>
        <v>AFC</v>
      </c>
      <c r="G10" s="30" t="str">
        <f t="shared" si="3"/>
        <v>North</v>
      </c>
      <c r="H10" s="74" t="s">
        <v>79</v>
      </c>
      <c r="I10" s="52"/>
      <c r="J10" s="53"/>
      <c r="K10" s="54" t="str">
        <f t="shared" si="5"/>
        <v/>
      </c>
      <c r="L10" s="17">
        <v>1</v>
      </c>
      <c r="M10" s="48" t="str">
        <f t="shared" si="4"/>
        <v>Cleveland Browns Stadium</v>
      </c>
      <c r="N10" s="49">
        <v>0.54166666666666696</v>
      </c>
      <c r="O10" s="31"/>
    </row>
    <row r="11" spans="1:15" s="6" customFormat="1" ht="18.75" customHeight="1">
      <c r="A11" s="31">
        <v>10</v>
      </c>
      <c r="B11" s="75" t="s">
        <v>16</v>
      </c>
      <c r="C11" s="31" t="str">
        <f t="shared" si="0"/>
        <v>NFC</v>
      </c>
      <c r="D11" s="31" t="str">
        <f t="shared" si="1"/>
        <v>South</v>
      </c>
      <c r="E11" s="75" t="s">
        <v>28</v>
      </c>
      <c r="F11" s="31" t="str">
        <f t="shared" si="2"/>
        <v>NFC</v>
      </c>
      <c r="G11" s="31" t="str">
        <f t="shared" si="3"/>
        <v>West</v>
      </c>
      <c r="H11" s="75" t="s">
        <v>79</v>
      </c>
      <c r="I11" s="52"/>
      <c r="J11" s="53"/>
      <c r="K11" s="54" t="str">
        <f t="shared" si="5"/>
        <v/>
      </c>
      <c r="L11" s="17">
        <v>1</v>
      </c>
      <c r="M11" s="48" t="str">
        <f t="shared" si="4"/>
        <v>University of Phoenix Stadium</v>
      </c>
      <c r="N11" s="49">
        <v>0.67013888888888884</v>
      </c>
      <c r="O11" s="31"/>
    </row>
    <row r="12" spans="1:15" s="6" customFormat="1" ht="18.75" customHeight="1">
      <c r="A12" s="30">
        <v>11</v>
      </c>
      <c r="B12" s="74" t="s">
        <v>18</v>
      </c>
      <c r="C12" s="30" t="str">
        <f t="shared" si="0"/>
        <v>AFC</v>
      </c>
      <c r="D12" s="30" t="str">
        <f t="shared" si="1"/>
        <v>South</v>
      </c>
      <c r="E12" s="74" t="s">
        <v>25</v>
      </c>
      <c r="F12" s="30" t="str">
        <f t="shared" si="2"/>
        <v>NFC</v>
      </c>
      <c r="G12" s="30" t="str">
        <f t="shared" si="3"/>
        <v>East</v>
      </c>
      <c r="H12" s="74" t="s">
        <v>79</v>
      </c>
      <c r="I12" s="52"/>
      <c r="J12" s="53"/>
      <c r="K12" s="54" t="str">
        <f t="shared" si="5"/>
        <v/>
      </c>
      <c r="L12" s="17">
        <v>1</v>
      </c>
      <c r="M12" s="48" t="str">
        <f t="shared" si="4"/>
        <v>Cowboys Stadium</v>
      </c>
      <c r="N12" s="49">
        <v>0.67708333333333337</v>
      </c>
      <c r="O12" s="31"/>
    </row>
    <row r="13" spans="1:15" s="6" customFormat="1" ht="18.75" customHeight="1">
      <c r="A13" s="31">
        <v>12</v>
      </c>
      <c r="B13" s="75" t="s">
        <v>33</v>
      </c>
      <c r="C13" s="31" t="str">
        <f t="shared" si="0"/>
        <v>AFC</v>
      </c>
      <c r="D13" s="31" t="str">
        <f t="shared" si="1"/>
        <v>West</v>
      </c>
      <c r="E13" s="75" t="s">
        <v>34</v>
      </c>
      <c r="F13" s="31" t="str">
        <f t="shared" si="2"/>
        <v>AFC</v>
      </c>
      <c r="G13" s="31" t="str">
        <f t="shared" si="3"/>
        <v>West</v>
      </c>
      <c r="H13" s="75" t="s">
        <v>79</v>
      </c>
      <c r="I13" s="52"/>
      <c r="J13" s="53"/>
      <c r="K13" s="54" t="str">
        <f t="shared" si="5"/>
        <v/>
      </c>
      <c r="L13" s="17">
        <v>1</v>
      </c>
      <c r="M13" s="48" t="str">
        <f t="shared" si="4"/>
        <v>Oakland Collesium</v>
      </c>
      <c r="N13" s="49">
        <v>0.67708333333333337</v>
      </c>
      <c r="O13" s="31"/>
    </row>
    <row r="14" spans="1:15" s="6" customFormat="1" ht="18.75" customHeight="1">
      <c r="A14" s="30">
        <v>13</v>
      </c>
      <c r="B14" s="74" t="s">
        <v>19</v>
      </c>
      <c r="C14" s="30" t="str">
        <f t="shared" si="0"/>
        <v>NFC</v>
      </c>
      <c r="D14" s="30" t="str">
        <f t="shared" si="1"/>
        <v>East</v>
      </c>
      <c r="E14" s="74" t="s">
        <v>27</v>
      </c>
      <c r="F14" s="30" t="str">
        <f t="shared" si="2"/>
        <v>NFC</v>
      </c>
      <c r="G14" s="30" t="str">
        <f t="shared" si="3"/>
        <v>West</v>
      </c>
      <c r="H14" s="74" t="s">
        <v>79</v>
      </c>
      <c r="I14" s="52"/>
      <c r="J14" s="53"/>
      <c r="K14" s="54" t="str">
        <f t="shared" si="5"/>
        <v/>
      </c>
      <c r="L14" s="17">
        <v>1</v>
      </c>
      <c r="M14" s="48" t="str">
        <f t="shared" si="4"/>
        <v>Candlestick Park</v>
      </c>
      <c r="N14" s="49">
        <v>0.84722222222222221</v>
      </c>
      <c r="O14" s="31"/>
    </row>
    <row r="15" spans="1:15" s="6" customFormat="1" ht="18.75" customHeight="1">
      <c r="A15" s="31">
        <v>14</v>
      </c>
      <c r="B15" s="75" t="s">
        <v>31</v>
      </c>
      <c r="C15" s="31" t="str">
        <f t="shared" si="0"/>
        <v>NFC</v>
      </c>
      <c r="D15" s="31" t="str">
        <f t="shared" si="1"/>
        <v>North</v>
      </c>
      <c r="E15" s="75" t="s">
        <v>17</v>
      </c>
      <c r="F15" s="31" t="str">
        <f t="shared" si="2"/>
        <v>AFC</v>
      </c>
      <c r="G15" s="31" t="str">
        <f t="shared" si="3"/>
        <v>East</v>
      </c>
      <c r="H15" s="75" t="s">
        <v>80</v>
      </c>
      <c r="I15" s="52"/>
      <c r="J15" s="53"/>
      <c r="K15" s="54" t="str">
        <f t="shared" si="5"/>
        <v/>
      </c>
      <c r="L15" s="17">
        <v>1</v>
      </c>
      <c r="M15" s="48" t="str">
        <f t="shared" si="4"/>
        <v>New Meadowlands Stadium</v>
      </c>
      <c r="N15" s="49">
        <v>0.85416666666666663</v>
      </c>
      <c r="O15" s="31"/>
    </row>
    <row r="16" spans="1:15" s="6" customFormat="1" ht="18.75" customHeight="1">
      <c r="A16" s="30">
        <v>15</v>
      </c>
      <c r="B16" s="74" t="s">
        <v>5</v>
      </c>
      <c r="C16" s="30" t="str">
        <f t="shared" si="0"/>
        <v>AFC</v>
      </c>
      <c r="D16" s="30" t="str">
        <f t="shared" si="1"/>
        <v>East</v>
      </c>
      <c r="E16" s="74" t="s">
        <v>154</v>
      </c>
      <c r="F16" s="30" t="e">
        <f t="shared" si="2"/>
        <v>#N/A</v>
      </c>
      <c r="G16" s="30" t="e">
        <f t="shared" si="3"/>
        <v>#N/A</v>
      </c>
      <c r="H16" s="74" t="s">
        <v>78</v>
      </c>
      <c r="I16" s="52">
        <v>1</v>
      </c>
      <c r="J16" s="1"/>
      <c r="K16" s="54" t="str">
        <f>IF(ISBLANK(I2),"",(IF(K2=B2,E2,B2)))</f>
        <v/>
      </c>
      <c r="L16" s="17">
        <v>0</v>
      </c>
      <c r="M16" s="8"/>
      <c r="N16" s="47"/>
      <c r="O16" s="14"/>
    </row>
    <row r="17" spans="1:15" s="6" customFormat="1" ht="18.75" customHeight="1">
      <c r="A17" s="31">
        <v>16</v>
      </c>
      <c r="B17" s="75" t="s">
        <v>12</v>
      </c>
      <c r="C17" s="31" t="str">
        <f t="shared" si="0"/>
        <v>AFC</v>
      </c>
      <c r="D17" s="31" t="str">
        <f t="shared" si="1"/>
        <v>East</v>
      </c>
      <c r="E17" s="75" t="s">
        <v>154</v>
      </c>
      <c r="F17" s="31" t="e">
        <f t="shared" si="2"/>
        <v>#N/A</v>
      </c>
      <c r="G17" s="31" t="e">
        <f t="shared" si="3"/>
        <v>#N/A</v>
      </c>
      <c r="H17" s="75" t="s">
        <v>78</v>
      </c>
      <c r="I17" s="52">
        <v>1</v>
      </c>
      <c r="J17" s="1"/>
      <c r="K17" s="54" t="str">
        <f t="shared" ref="K17:K33" si="6">IF(ISBLANK(I3),"",(IF(K3=B3,E3,B3)))</f>
        <v/>
      </c>
      <c r="L17" s="17">
        <v>0</v>
      </c>
      <c r="M17" s="8"/>
      <c r="N17" s="47"/>
      <c r="O17" s="14"/>
    </row>
    <row r="18" spans="1:15" ht="18.75" customHeight="1">
      <c r="A18" s="30">
        <v>17</v>
      </c>
      <c r="B18" s="74" t="s">
        <v>6</v>
      </c>
      <c r="C18" s="30" t="str">
        <f t="shared" si="0"/>
        <v>AFC</v>
      </c>
      <c r="D18" s="30" t="str">
        <f t="shared" si="1"/>
        <v>North</v>
      </c>
      <c r="E18" s="74" t="s">
        <v>154</v>
      </c>
      <c r="F18" s="30" t="e">
        <f t="shared" si="2"/>
        <v>#N/A</v>
      </c>
      <c r="G18" s="30" t="e">
        <f t="shared" si="3"/>
        <v>#N/A</v>
      </c>
      <c r="H18" s="74" t="s">
        <v>78</v>
      </c>
      <c r="I18" s="52">
        <v>1</v>
      </c>
      <c r="J18" s="1"/>
      <c r="K18" s="54" t="str">
        <f t="shared" si="6"/>
        <v/>
      </c>
      <c r="L18" s="17">
        <v>0</v>
      </c>
      <c r="N18" s="47"/>
    </row>
    <row r="19" spans="1:15" ht="18.75" customHeight="1">
      <c r="A19" s="31">
        <v>18</v>
      </c>
      <c r="B19" s="75" t="s">
        <v>21</v>
      </c>
      <c r="C19" s="31" t="str">
        <f t="shared" si="0"/>
        <v>NFC</v>
      </c>
      <c r="D19" s="31" t="str">
        <f t="shared" si="1"/>
        <v>West</v>
      </c>
      <c r="E19" s="75" t="s">
        <v>154</v>
      </c>
      <c r="F19" s="31" t="e">
        <f t="shared" si="2"/>
        <v>#N/A</v>
      </c>
      <c r="G19" s="31" t="e">
        <f t="shared" si="3"/>
        <v>#N/A</v>
      </c>
      <c r="H19" s="75" t="s">
        <v>78</v>
      </c>
      <c r="I19" s="52">
        <v>1</v>
      </c>
      <c r="J19" s="1"/>
      <c r="K19" s="54" t="str">
        <f t="shared" si="6"/>
        <v/>
      </c>
      <c r="L19" s="17">
        <v>0</v>
      </c>
      <c r="N19" s="47"/>
    </row>
    <row r="20" spans="1:15" ht="18.75" customHeight="1">
      <c r="A20" s="77"/>
      <c r="B20" s="76"/>
      <c r="C20" s="76"/>
      <c r="D20" s="76"/>
      <c r="E20" s="76"/>
      <c r="F20" s="76"/>
      <c r="G20" s="76"/>
      <c r="H20" s="76"/>
      <c r="J20" s="62"/>
      <c r="K20" s="54" t="str">
        <f t="shared" si="6"/>
        <v/>
      </c>
      <c r="L20" s="17">
        <v>0</v>
      </c>
      <c r="N20" s="45"/>
    </row>
    <row r="21" spans="1:15" ht="18.75" customHeight="1">
      <c r="A21" s="76"/>
      <c r="B21" s="76"/>
      <c r="C21" s="76"/>
      <c r="D21" s="76"/>
      <c r="E21" s="76"/>
      <c r="F21" s="76"/>
      <c r="G21" s="76"/>
      <c r="H21" s="76"/>
      <c r="J21" s="62"/>
      <c r="K21" s="54" t="str">
        <f t="shared" si="6"/>
        <v/>
      </c>
      <c r="L21" s="17">
        <v>0</v>
      </c>
      <c r="N21" s="45"/>
    </row>
    <row r="22" spans="1:15" ht="18.75" customHeight="1">
      <c r="A22" s="76"/>
      <c r="B22" s="76"/>
      <c r="C22" s="76"/>
      <c r="D22" s="76"/>
      <c r="E22" s="76"/>
      <c r="F22" s="76"/>
      <c r="G22" s="76"/>
      <c r="H22" s="76"/>
      <c r="J22" s="62"/>
      <c r="K22" s="54" t="str">
        <f t="shared" si="6"/>
        <v/>
      </c>
      <c r="L22" s="17">
        <v>0</v>
      </c>
      <c r="N22" s="45"/>
    </row>
    <row r="23" spans="1:15" ht="18.75" customHeight="1">
      <c r="A23" s="77"/>
      <c r="B23" s="76"/>
      <c r="C23" s="76"/>
      <c r="D23" s="76"/>
      <c r="E23" s="76"/>
      <c r="F23" s="76"/>
      <c r="G23" s="76"/>
      <c r="H23" s="76"/>
      <c r="J23" s="62"/>
      <c r="K23" s="54" t="str">
        <f t="shared" si="6"/>
        <v/>
      </c>
      <c r="L23" s="17">
        <v>0</v>
      </c>
    </row>
    <row r="24" spans="1:15" ht="18.75" customHeight="1">
      <c r="A24" s="9"/>
      <c r="J24" s="109" t="s">
        <v>92</v>
      </c>
      <c r="K24" s="54" t="str">
        <f t="shared" si="6"/>
        <v/>
      </c>
      <c r="L24" s="17">
        <v>0</v>
      </c>
    </row>
    <row r="25" spans="1:15" ht="18.75" customHeight="1">
      <c r="J25" s="109"/>
      <c r="K25" s="54" t="str">
        <f t="shared" si="6"/>
        <v/>
      </c>
      <c r="L25" s="17">
        <v>0</v>
      </c>
    </row>
    <row r="26" spans="1:15" ht="18.75" customHeight="1">
      <c r="J26" s="109"/>
      <c r="K26" s="54" t="str">
        <f t="shared" si="6"/>
        <v/>
      </c>
      <c r="L26" s="17">
        <v>0</v>
      </c>
    </row>
    <row r="27" spans="1:15" ht="18.75" customHeight="1">
      <c r="J27" s="109"/>
      <c r="K27" s="54" t="str">
        <f t="shared" si="6"/>
        <v/>
      </c>
      <c r="L27" s="17">
        <v>0</v>
      </c>
    </row>
    <row r="28" spans="1:15" ht="18.75" customHeight="1">
      <c r="J28" s="109"/>
      <c r="K28" s="54" t="str">
        <f t="shared" si="6"/>
        <v/>
      </c>
      <c r="L28" s="17">
        <v>0</v>
      </c>
    </row>
    <row r="29" spans="1:15" ht="18.75" customHeight="1">
      <c r="J29" s="109"/>
      <c r="K29" s="54" t="str">
        <f t="shared" si="6"/>
        <v/>
      </c>
      <c r="L29" s="17">
        <v>0</v>
      </c>
    </row>
    <row r="30" spans="1:15" ht="18.75" customHeight="1">
      <c r="A30" s="8"/>
      <c r="B30" s="6"/>
      <c r="C30" s="2"/>
      <c r="D30" s="2"/>
      <c r="E30" s="6"/>
      <c r="F30" s="2"/>
      <c r="G30" s="2"/>
      <c r="H30" s="6"/>
      <c r="I30" s="11"/>
      <c r="J30" s="109"/>
      <c r="K30" s="54" t="str">
        <f t="shared" si="6"/>
        <v>Miami</v>
      </c>
      <c r="L30" s="17" t="str">
        <f>IF(ISNA(F16),"BYE",0)</f>
        <v>BYE</v>
      </c>
    </row>
    <row r="31" spans="1:15" ht="18.75" customHeight="1">
      <c r="A31" s="8"/>
      <c r="B31" s="6"/>
      <c r="C31" s="2"/>
      <c r="D31" s="2"/>
      <c r="E31" s="6"/>
      <c r="F31" s="2"/>
      <c r="G31" s="2"/>
      <c r="H31" s="6"/>
      <c r="I31" s="11"/>
      <c r="J31" s="109"/>
      <c r="K31" s="54" t="str">
        <f t="shared" si="6"/>
        <v>New England</v>
      </c>
      <c r="L31" s="17" t="str">
        <f>IF(ISNA(F17),"BYE",0)</f>
        <v>BYE</v>
      </c>
    </row>
    <row r="32" spans="1:15" ht="18.75" customHeight="1">
      <c r="A32" s="8"/>
      <c r="B32" s="6"/>
      <c r="C32" s="2"/>
      <c r="D32" s="2"/>
      <c r="E32" s="6"/>
      <c r="F32" s="2"/>
      <c r="G32" s="2"/>
      <c r="H32" s="6"/>
      <c r="I32" s="11"/>
      <c r="J32" s="21"/>
      <c r="K32" s="54" t="str">
        <f t="shared" si="6"/>
        <v>Pittsburgh</v>
      </c>
      <c r="L32" s="17" t="str">
        <f>IF(ISNA(F18),"BYE",0)</f>
        <v>BYE</v>
      </c>
    </row>
    <row r="33" spans="1:12" ht="18.75" customHeight="1">
      <c r="A33" s="8"/>
      <c r="B33" s="6"/>
      <c r="C33" s="2"/>
      <c r="D33" s="2"/>
      <c r="E33" s="6"/>
      <c r="F33" s="2"/>
      <c r="G33" s="2"/>
      <c r="H33" s="6"/>
      <c r="I33" s="11"/>
      <c r="J33" s="21"/>
      <c r="K33" s="54" t="str">
        <f t="shared" si="6"/>
        <v>Seattle</v>
      </c>
      <c r="L33" s="17" t="str">
        <f>IF(ISNA(F19),"BYE",0)</f>
        <v>BYE</v>
      </c>
    </row>
    <row r="34" spans="1:12" ht="18.75" customHeight="1">
      <c r="A34" s="8"/>
      <c r="B34" s="6"/>
      <c r="C34" s="2"/>
      <c r="D34" s="2"/>
      <c r="E34" s="6"/>
      <c r="F34" s="2"/>
      <c r="G34" s="2"/>
      <c r="H34" s="6"/>
      <c r="I34" s="11"/>
      <c r="J34" s="21"/>
      <c r="L34" s="17"/>
    </row>
    <row r="35" spans="1:12" ht="18.75" customHeight="1">
      <c r="A35" s="9"/>
    </row>
    <row r="36" spans="1:12" ht="18.75" customHeight="1">
      <c r="A36" s="9"/>
    </row>
    <row r="37" spans="1:12" ht="18.75" customHeight="1">
      <c r="A37" s="9"/>
    </row>
    <row r="38" spans="1:12" ht="18.75" customHeight="1">
      <c r="A38" s="9"/>
    </row>
    <row r="39" spans="1:12" ht="18.75" customHeight="1"/>
  </sheetData>
  <sheetProtection selectLockedCells="1"/>
  <mergeCells count="1">
    <mergeCell ref="J24:J31"/>
  </mergeCells>
  <phoneticPr fontId="0" type="noConversion"/>
  <dataValidations count="5">
    <dataValidation type="list" allowBlank="1" showInputMessage="1" showErrorMessage="1" promptTitle="Game Day weather" prompt="Some use this data in their team assessments." sqref="O2:O17">
      <formula1>SkyList</formula1>
    </dataValidation>
    <dataValidation type="list" allowBlank="1" showInputMessage="1" showErrorMessage="1" sqref="B2:B19">
      <formula1>TeamList</formula1>
    </dataValidation>
    <dataValidation type="list" allowBlank="1" showInputMessage="1" showErrorMessage="1" sqref="E2:E19">
      <formula1>TeamList</formula1>
    </dataValidation>
    <dataValidation type="list" allowBlank="1" showInputMessage="1" showErrorMessage="1" sqref="N2:N22">
      <formula1>"12:30 PM, 1:00 PM, 4:05 PM, 4:15 PM, 7:00 PM, 8:20 PM, 8:30 PM, 10:15 PM"</formula1>
    </dataValidation>
    <dataValidation type="list" allowBlank="1" showInputMessage="1" showErrorMessage="1" sqref="H2:H19">
      <formula1>"Thu, Sat, Sun, Mon"</formula1>
    </dataValidation>
  </dataValidations>
  <pageMargins left="0.4" right="0.4" top="0.4" bottom="0.4" header="0" footer="0"/>
  <pageSetup scale="62" orientation="landscape" horizontalDpi="300" r:id="rId1"/>
  <headerFooter alignWithMargins="0">
    <oddHeader>&amp;C&amp;"Arial,Bold"&amp;22&amp;EWeek 5  Sunday, Oct. 11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O39"/>
  <sheetViews>
    <sheetView showGridLines="0" showRowColHeaders="0" workbookViewId="0">
      <selection activeCell="I2" sqref="I2"/>
    </sheetView>
  </sheetViews>
  <sheetFormatPr defaultRowHeight="24"/>
  <cols>
    <col min="1" max="1" width="9.140625" style="1" customWidth="1"/>
    <col min="2" max="2" width="17.5703125" style="1" customWidth="1"/>
    <col min="3" max="3" width="7.5703125" style="1" customWidth="1"/>
    <col min="4" max="4" width="8.7109375" style="1" customWidth="1"/>
    <col min="5" max="5" width="15.7109375" style="5" customWidth="1"/>
    <col min="6" max="6" width="7.5703125" style="1" customWidth="1"/>
    <col min="7" max="7" width="8.7109375" style="1" customWidth="1"/>
    <col min="8" max="8" width="7.5703125" style="5" customWidth="1"/>
    <col min="9" max="10" width="8.42578125" style="4" customWidth="1"/>
    <col min="11" max="11" width="22.140625" style="1" customWidth="1"/>
    <col min="12" max="12" width="4.28515625" style="1" customWidth="1"/>
    <col min="13" max="13" width="35" style="1" customWidth="1"/>
    <col min="14" max="14" width="18" style="1" customWidth="1"/>
    <col min="15" max="15" width="30.140625" style="1" customWidth="1"/>
    <col min="16" max="16384" width="9.140625" style="1"/>
  </cols>
  <sheetData>
    <row r="1" spans="1:15" s="9" customFormat="1" ht="23.25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0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5" s="6" customFormat="1" ht="18.75" customHeight="1">
      <c r="A2" s="30">
        <v>1</v>
      </c>
      <c r="B2" s="74" t="s">
        <v>7</v>
      </c>
      <c r="C2" s="30" t="str">
        <f t="shared" ref="C2:C19" si="0">VLOOKUP(B2,TeamArray,5,FALSE)</f>
        <v>NFC</v>
      </c>
      <c r="D2" s="30" t="str">
        <f t="shared" ref="D2:D19" si="1">VLOOKUP(B2,TeamArray,6,FALSE)</f>
        <v>South</v>
      </c>
      <c r="E2" s="74" t="s">
        <v>19</v>
      </c>
      <c r="F2" s="30" t="str">
        <f t="shared" ref="F2:F19" si="2">VLOOKUP(E2,TeamArray,5,FALSE)</f>
        <v>NFC</v>
      </c>
      <c r="G2" s="30" t="str">
        <f t="shared" ref="G2:G19" si="3">VLOOKUP(E2,TeamArray,6,FALSE)</f>
        <v>East</v>
      </c>
      <c r="H2" s="74" t="s">
        <v>79</v>
      </c>
      <c r="I2" s="52"/>
      <c r="J2" s="53"/>
      <c r="K2" s="54" t="str">
        <f t="shared" ref="K2:K15" si="4">IF(ISBLANK(I2),"",(IF(I2&gt;J2,B2,E2)))</f>
        <v/>
      </c>
      <c r="L2" s="17">
        <v>1</v>
      </c>
      <c r="M2" s="48" t="str">
        <f t="shared" ref="M2:M15" si="5">VLOOKUP(E2,TeamArray,7,FALSE)</f>
        <v>Lincoln Financial Field</v>
      </c>
      <c r="N2" s="49">
        <v>0.54166666666666663</v>
      </c>
      <c r="O2" s="31"/>
    </row>
    <row r="3" spans="1:15" s="6" customFormat="1" ht="18.75" customHeight="1">
      <c r="A3" s="31">
        <v>2</v>
      </c>
      <c r="B3" s="75" t="s">
        <v>35</v>
      </c>
      <c r="C3" s="31" t="str">
        <f t="shared" si="0"/>
        <v>AFC</v>
      </c>
      <c r="D3" s="31" t="str">
        <f t="shared" si="1"/>
        <v>North</v>
      </c>
      <c r="E3" s="75" t="s">
        <v>6</v>
      </c>
      <c r="F3" s="31" t="str">
        <f t="shared" si="2"/>
        <v>AFC</v>
      </c>
      <c r="G3" s="31" t="str">
        <f t="shared" si="3"/>
        <v>North</v>
      </c>
      <c r="H3" s="75" t="s">
        <v>79</v>
      </c>
      <c r="I3" s="52"/>
      <c r="J3" s="53"/>
      <c r="K3" s="54" t="str">
        <f t="shared" si="4"/>
        <v/>
      </c>
      <c r="L3" s="17">
        <v>1</v>
      </c>
      <c r="M3" s="48" t="str">
        <f t="shared" si="5"/>
        <v>Heinz Field</v>
      </c>
      <c r="N3" s="49">
        <v>0.54166666666666663</v>
      </c>
      <c r="O3" s="31"/>
    </row>
    <row r="4" spans="1:15" s="6" customFormat="1" ht="18.75" customHeight="1">
      <c r="A4" s="30">
        <v>3</v>
      </c>
      <c r="B4" s="74" t="s">
        <v>21</v>
      </c>
      <c r="C4" s="30" t="str">
        <f t="shared" si="0"/>
        <v>NFC</v>
      </c>
      <c r="D4" s="30" t="str">
        <f t="shared" si="1"/>
        <v>West</v>
      </c>
      <c r="E4" s="74" t="s">
        <v>23</v>
      </c>
      <c r="F4" s="30" t="str">
        <f t="shared" si="2"/>
        <v>NFC</v>
      </c>
      <c r="G4" s="30" t="str">
        <f t="shared" si="3"/>
        <v>North</v>
      </c>
      <c r="H4" s="74" t="s">
        <v>79</v>
      </c>
      <c r="I4" s="52"/>
      <c r="J4" s="53"/>
      <c r="K4" s="54" t="str">
        <f t="shared" si="4"/>
        <v/>
      </c>
      <c r="L4" s="17">
        <v>1</v>
      </c>
      <c r="M4" s="48" t="str">
        <f t="shared" si="5"/>
        <v>Soldier Field</v>
      </c>
      <c r="N4" s="49">
        <v>0.54166666666666696</v>
      </c>
      <c r="O4" s="31"/>
    </row>
    <row r="5" spans="1:15" s="6" customFormat="1" ht="18.75" customHeight="1">
      <c r="A5" s="31">
        <v>4</v>
      </c>
      <c r="B5" s="75" t="s">
        <v>22</v>
      </c>
      <c r="C5" s="31" t="str">
        <f t="shared" si="0"/>
        <v>NFC</v>
      </c>
      <c r="D5" s="31" t="str">
        <f t="shared" si="1"/>
        <v>North</v>
      </c>
      <c r="E5" s="75" t="s">
        <v>30</v>
      </c>
      <c r="F5" s="31" t="str">
        <f t="shared" si="2"/>
        <v>NFC</v>
      </c>
      <c r="G5" s="31" t="str">
        <f t="shared" si="3"/>
        <v>East</v>
      </c>
      <c r="H5" s="75" t="s">
        <v>79</v>
      </c>
      <c r="I5" s="52"/>
      <c r="J5" s="53"/>
      <c r="K5" s="54" t="str">
        <f t="shared" si="4"/>
        <v/>
      </c>
      <c r="L5" s="17">
        <v>1</v>
      </c>
      <c r="M5" s="48" t="str">
        <f t="shared" si="5"/>
        <v>New Meadowlands Stadium</v>
      </c>
      <c r="N5" s="49">
        <v>0.54166666666666696</v>
      </c>
      <c r="O5" s="31"/>
    </row>
    <row r="6" spans="1:15" s="6" customFormat="1" ht="18.75" customHeight="1">
      <c r="A6" s="30">
        <v>5</v>
      </c>
      <c r="B6" s="74" t="s">
        <v>9</v>
      </c>
      <c r="C6" s="30" t="str">
        <f t="shared" si="0"/>
        <v>AFC</v>
      </c>
      <c r="D6" s="30" t="str">
        <f t="shared" si="1"/>
        <v>North</v>
      </c>
      <c r="E6" s="74" t="s">
        <v>12</v>
      </c>
      <c r="F6" s="30" t="str">
        <f t="shared" si="2"/>
        <v>AFC</v>
      </c>
      <c r="G6" s="30" t="str">
        <f t="shared" si="3"/>
        <v>East</v>
      </c>
      <c r="H6" s="74" t="s">
        <v>79</v>
      </c>
      <c r="I6" s="52"/>
      <c r="J6" s="53"/>
      <c r="K6" s="54" t="str">
        <f t="shared" si="4"/>
        <v/>
      </c>
      <c r="L6" s="17">
        <v>1</v>
      </c>
      <c r="M6" s="48" t="str">
        <f t="shared" si="5"/>
        <v>Gillette Stadium</v>
      </c>
      <c r="N6" s="49">
        <v>0.54166666666666696</v>
      </c>
      <c r="O6" s="31"/>
    </row>
    <row r="7" spans="1:15" s="6" customFormat="1" ht="18.75" customHeight="1">
      <c r="A7" s="31">
        <v>6</v>
      </c>
      <c r="B7" s="75" t="s">
        <v>33</v>
      </c>
      <c r="C7" s="31" t="str">
        <f t="shared" si="0"/>
        <v>AFC</v>
      </c>
      <c r="D7" s="31" t="str">
        <f t="shared" si="1"/>
        <v>West</v>
      </c>
      <c r="E7" s="75" t="s">
        <v>74</v>
      </c>
      <c r="F7" s="31" t="str">
        <f t="shared" si="2"/>
        <v>NFC</v>
      </c>
      <c r="G7" s="31" t="str">
        <f t="shared" si="3"/>
        <v>West</v>
      </c>
      <c r="H7" s="75" t="s">
        <v>79</v>
      </c>
      <c r="I7" s="52"/>
      <c r="J7" s="53"/>
      <c r="K7" s="54" t="str">
        <f t="shared" si="4"/>
        <v/>
      </c>
      <c r="L7" s="17">
        <v>1</v>
      </c>
      <c r="M7" s="48" t="str">
        <f t="shared" si="5"/>
        <v>Edward Jones Dome</v>
      </c>
      <c r="N7" s="49">
        <v>0.54166666666666696</v>
      </c>
      <c r="O7" s="31"/>
    </row>
    <row r="8" spans="1:15" s="6" customFormat="1" ht="18.75" customHeight="1">
      <c r="A8" s="30">
        <v>7</v>
      </c>
      <c r="B8" s="74" t="s">
        <v>5</v>
      </c>
      <c r="C8" s="30" t="str">
        <f t="shared" si="0"/>
        <v>AFC</v>
      </c>
      <c r="D8" s="30" t="str">
        <f t="shared" si="1"/>
        <v>East</v>
      </c>
      <c r="E8" s="74" t="s">
        <v>24</v>
      </c>
      <c r="F8" s="30" t="str">
        <f t="shared" si="2"/>
        <v>NFC</v>
      </c>
      <c r="G8" s="30" t="str">
        <f t="shared" si="3"/>
        <v>North</v>
      </c>
      <c r="H8" s="74" t="s">
        <v>79</v>
      </c>
      <c r="I8" s="52"/>
      <c r="J8" s="53"/>
      <c r="K8" s="54" t="str">
        <f t="shared" si="4"/>
        <v/>
      </c>
      <c r="L8" s="17">
        <v>1</v>
      </c>
      <c r="M8" s="48" t="str">
        <f t="shared" si="5"/>
        <v>Lambeau Field</v>
      </c>
      <c r="N8" s="49">
        <v>0.54166666666666696</v>
      </c>
      <c r="O8" s="31"/>
    </row>
    <row r="9" spans="1:15" s="6" customFormat="1" ht="18.75" customHeight="1">
      <c r="A9" s="31">
        <v>8</v>
      </c>
      <c r="B9" s="75" t="s">
        <v>16</v>
      </c>
      <c r="C9" s="31" t="str">
        <f t="shared" si="0"/>
        <v>NFC</v>
      </c>
      <c r="D9" s="31" t="str">
        <f t="shared" si="1"/>
        <v>South</v>
      </c>
      <c r="E9" s="75" t="s">
        <v>10</v>
      </c>
      <c r="F9" s="31" t="str">
        <f t="shared" si="2"/>
        <v>NFC</v>
      </c>
      <c r="G9" s="31" t="str">
        <f t="shared" si="3"/>
        <v>South</v>
      </c>
      <c r="H9" s="75" t="s">
        <v>79</v>
      </c>
      <c r="I9" s="52"/>
      <c r="J9" s="53"/>
      <c r="K9" s="54" t="str">
        <f t="shared" si="4"/>
        <v/>
      </c>
      <c r="L9" s="17">
        <v>1</v>
      </c>
      <c r="M9" s="48" t="str">
        <f t="shared" si="5"/>
        <v>Raymond James Stadium</v>
      </c>
      <c r="N9" s="49">
        <v>0.54166666666666696</v>
      </c>
      <c r="O9" s="31"/>
    </row>
    <row r="10" spans="1:15" s="6" customFormat="1" ht="18.75" customHeight="1">
      <c r="A10" s="30">
        <v>9</v>
      </c>
      <c r="B10" s="74" t="s">
        <v>14</v>
      </c>
      <c r="C10" s="30" t="str">
        <f t="shared" si="0"/>
        <v>AFC</v>
      </c>
      <c r="D10" s="30" t="str">
        <f t="shared" si="1"/>
        <v>West</v>
      </c>
      <c r="E10" s="74" t="s">
        <v>20</v>
      </c>
      <c r="F10" s="30" t="str">
        <f t="shared" si="2"/>
        <v>AFC</v>
      </c>
      <c r="G10" s="30" t="str">
        <f t="shared" si="3"/>
        <v>South</v>
      </c>
      <c r="H10" s="74" t="s">
        <v>79</v>
      </c>
      <c r="I10" s="52"/>
      <c r="J10" s="53"/>
      <c r="K10" s="54" t="str">
        <f t="shared" si="4"/>
        <v/>
      </c>
      <c r="L10" s="17">
        <v>1</v>
      </c>
      <c r="M10" s="48" t="str">
        <f t="shared" si="5"/>
        <v>Reliant Stadium</v>
      </c>
      <c r="N10" s="49">
        <v>0.54166666666666663</v>
      </c>
      <c r="O10" s="31"/>
    </row>
    <row r="11" spans="1:15" s="6" customFormat="1" ht="18.75" customHeight="1">
      <c r="A11" s="31">
        <v>10</v>
      </c>
      <c r="B11" s="75" t="s">
        <v>17</v>
      </c>
      <c r="C11" s="31" t="str">
        <f t="shared" si="0"/>
        <v>AFC</v>
      </c>
      <c r="D11" s="31" t="str">
        <f t="shared" si="1"/>
        <v>East</v>
      </c>
      <c r="E11" s="75" t="s">
        <v>15</v>
      </c>
      <c r="F11" s="31" t="str">
        <f t="shared" si="2"/>
        <v>AFC</v>
      </c>
      <c r="G11" s="31" t="str">
        <f t="shared" si="3"/>
        <v>West</v>
      </c>
      <c r="H11" s="75" t="s">
        <v>79</v>
      </c>
      <c r="I11" s="52"/>
      <c r="J11" s="53"/>
      <c r="K11" s="54" t="str">
        <f t="shared" si="4"/>
        <v/>
      </c>
      <c r="L11" s="17">
        <v>1</v>
      </c>
      <c r="M11" s="48" t="str">
        <f t="shared" si="5"/>
        <v>Invesco Field at Mile High</v>
      </c>
      <c r="N11" s="49">
        <v>0.67013888888888884</v>
      </c>
      <c r="O11" s="31"/>
    </row>
    <row r="12" spans="1:15" s="6" customFormat="1" ht="18.75" customHeight="1">
      <c r="A12" s="30">
        <v>11</v>
      </c>
      <c r="B12" s="74" t="s">
        <v>34</v>
      </c>
      <c r="C12" s="30" t="str">
        <f t="shared" si="0"/>
        <v>AFC</v>
      </c>
      <c r="D12" s="30" t="str">
        <f t="shared" si="1"/>
        <v>West</v>
      </c>
      <c r="E12" s="74" t="s">
        <v>27</v>
      </c>
      <c r="F12" s="30" t="str">
        <f t="shared" si="2"/>
        <v>NFC</v>
      </c>
      <c r="G12" s="30" t="str">
        <f t="shared" si="3"/>
        <v>West</v>
      </c>
      <c r="H12" s="74" t="s">
        <v>79</v>
      </c>
      <c r="I12" s="52"/>
      <c r="J12" s="53"/>
      <c r="K12" s="54" t="str">
        <f t="shared" si="4"/>
        <v/>
      </c>
      <c r="L12" s="17">
        <v>1</v>
      </c>
      <c r="M12" s="48" t="str">
        <f t="shared" si="5"/>
        <v>Candlestick Park</v>
      </c>
      <c r="N12" s="49">
        <v>0.67013888888888884</v>
      </c>
      <c r="O12" s="31"/>
    </row>
    <row r="13" spans="1:15" s="6" customFormat="1" ht="18.75" customHeight="1">
      <c r="A13" s="31">
        <v>12</v>
      </c>
      <c r="B13" s="75" t="s">
        <v>25</v>
      </c>
      <c r="C13" s="31" t="str">
        <f t="shared" si="0"/>
        <v>NFC</v>
      </c>
      <c r="D13" s="31" t="str">
        <f t="shared" si="1"/>
        <v>East</v>
      </c>
      <c r="E13" s="75" t="s">
        <v>31</v>
      </c>
      <c r="F13" s="31" t="str">
        <f t="shared" si="2"/>
        <v>NFC</v>
      </c>
      <c r="G13" s="31" t="str">
        <f t="shared" si="3"/>
        <v>North</v>
      </c>
      <c r="H13" s="75" t="s">
        <v>79</v>
      </c>
      <c r="I13" s="52"/>
      <c r="J13" s="53"/>
      <c r="K13" s="54" t="str">
        <f t="shared" si="4"/>
        <v/>
      </c>
      <c r="L13" s="17">
        <v>1</v>
      </c>
      <c r="M13" s="48" t="str">
        <f t="shared" si="5"/>
        <v>Mall of America Field</v>
      </c>
      <c r="N13" s="49">
        <v>0.67708333333333337</v>
      </c>
      <c r="O13" s="31"/>
    </row>
    <row r="14" spans="1:15" s="6" customFormat="1" ht="18.75" customHeight="1">
      <c r="A14" s="30">
        <v>13</v>
      </c>
      <c r="B14" s="74" t="s">
        <v>29</v>
      </c>
      <c r="C14" s="30" t="str">
        <f t="shared" si="0"/>
        <v>AFC</v>
      </c>
      <c r="D14" s="30" t="str">
        <f t="shared" si="1"/>
        <v>South</v>
      </c>
      <c r="E14" s="74" t="s">
        <v>32</v>
      </c>
      <c r="F14" s="30" t="str">
        <f t="shared" si="2"/>
        <v>NFC</v>
      </c>
      <c r="G14" s="30" t="str">
        <f t="shared" si="3"/>
        <v>East</v>
      </c>
      <c r="H14" s="74" t="s">
        <v>79</v>
      </c>
      <c r="I14" s="52"/>
      <c r="J14" s="53"/>
      <c r="K14" s="54" t="str">
        <f t="shared" si="4"/>
        <v/>
      </c>
      <c r="L14" s="17">
        <v>1</v>
      </c>
      <c r="M14" s="48" t="str">
        <f t="shared" si="5"/>
        <v>FedEx Field</v>
      </c>
      <c r="N14" s="49">
        <v>0.84722222222222221</v>
      </c>
      <c r="O14" s="31"/>
    </row>
    <row r="15" spans="1:15" s="6" customFormat="1" ht="18.75" customHeight="1">
      <c r="A15" s="31">
        <v>14</v>
      </c>
      <c r="B15" s="75" t="s">
        <v>18</v>
      </c>
      <c r="C15" s="31" t="str">
        <f t="shared" si="0"/>
        <v>AFC</v>
      </c>
      <c r="D15" s="31" t="str">
        <f t="shared" si="1"/>
        <v>South</v>
      </c>
      <c r="E15" s="75" t="s">
        <v>26</v>
      </c>
      <c r="F15" s="31" t="str">
        <f t="shared" si="2"/>
        <v>AFC</v>
      </c>
      <c r="G15" s="31" t="str">
        <f t="shared" si="3"/>
        <v>South</v>
      </c>
      <c r="H15" s="75" t="s">
        <v>80</v>
      </c>
      <c r="I15" s="52"/>
      <c r="J15" s="53"/>
      <c r="K15" s="54" t="str">
        <f t="shared" si="4"/>
        <v/>
      </c>
      <c r="L15" s="17">
        <v>1</v>
      </c>
      <c r="M15" s="48" t="str">
        <f t="shared" si="5"/>
        <v>Jacksonville Municipal Stadium</v>
      </c>
      <c r="N15" s="49">
        <v>0.85416666666666663</v>
      </c>
      <c r="O15" s="31"/>
    </row>
    <row r="16" spans="1:15" s="6" customFormat="1" ht="18.75" customHeight="1">
      <c r="A16" s="30">
        <v>15</v>
      </c>
      <c r="B16" s="74" t="s">
        <v>28</v>
      </c>
      <c r="C16" s="30" t="str">
        <f t="shared" si="0"/>
        <v>NFC</v>
      </c>
      <c r="D16" s="30" t="str">
        <f t="shared" si="1"/>
        <v>West</v>
      </c>
      <c r="E16" s="74" t="s">
        <v>154</v>
      </c>
      <c r="F16" s="30" t="e">
        <f t="shared" si="2"/>
        <v>#N/A</v>
      </c>
      <c r="G16" s="30" t="e">
        <f t="shared" si="3"/>
        <v>#N/A</v>
      </c>
      <c r="H16" s="74" t="s">
        <v>78</v>
      </c>
      <c r="I16" s="52">
        <v>1</v>
      </c>
      <c r="J16" s="24"/>
      <c r="K16" s="54" t="str">
        <f>IF(ISBLANK(I2),"",(IF(K2=B2,E2,B2)))</f>
        <v/>
      </c>
      <c r="L16" s="17">
        <v>0</v>
      </c>
      <c r="M16" s="8"/>
      <c r="N16" s="47"/>
      <c r="O16" s="14"/>
    </row>
    <row r="17" spans="1:15" s="6" customFormat="1" ht="18.75" customHeight="1">
      <c r="A17" s="31">
        <v>16</v>
      </c>
      <c r="B17" s="75" t="s">
        <v>11</v>
      </c>
      <c r="C17" s="31" t="str">
        <f t="shared" si="0"/>
        <v>AFC</v>
      </c>
      <c r="D17" s="31" t="str">
        <f t="shared" si="1"/>
        <v>East</v>
      </c>
      <c r="E17" s="75" t="s">
        <v>154</v>
      </c>
      <c r="F17" s="31" t="e">
        <f t="shared" si="2"/>
        <v>#N/A</v>
      </c>
      <c r="G17" s="31" t="e">
        <f t="shared" si="3"/>
        <v>#N/A</v>
      </c>
      <c r="H17" s="75" t="s">
        <v>78</v>
      </c>
      <c r="I17" s="52">
        <v>1</v>
      </c>
      <c r="J17" s="24"/>
      <c r="K17" s="54" t="str">
        <f t="shared" ref="K17:K33" si="6">IF(ISBLANK(I3),"",(IF(K3=B3,E3,B3)))</f>
        <v/>
      </c>
      <c r="L17" s="17">
        <v>0</v>
      </c>
      <c r="M17" s="8"/>
      <c r="N17" s="47"/>
      <c r="O17" s="14"/>
    </row>
    <row r="18" spans="1:15" ht="18.75" customHeight="1">
      <c r="A18" s="30">
        <v>17</v>
      </c>
      <c r="B18" s="74" t="s">
        <v>8</v>
      </c>
      <c r="C18" s="30" t="str">
        <f t="shared" si="0"/>
        <v>NFC</v>
      </c>
      <c r="D18" s="30" t="str">
        <f t="shared" si="1"/>
        <v>South</v>
      </c>
      <c r="E18" s="74" t="s">
        <v>154</v>
      </c>
      <c r="F18" s="30" t="e">
        <f t="shared" si="2"/>
        <v>#N/A</v>
      </c>
      <c r="G18" s="30" t="e">
        <f t="shared" si="3"/>
        <v>#N/A</v>
      </c>
      <c r="H18" s="74" t="s">
        <v>78</v>
      </c>
      <c r="I18" s="52">
        <v>1</v>
      </c>
      <c r="J18" s="24"/>
      <c r="K18" s="54" t="str">
        <f t="shared" si="6"/>
        <v/>
      </c>
      <c r="L18" s="17">
        <v>0</v>
      </c>
      <c r="N18" s="47"/>
    </row>
    <row r="19" spans="1:15" s="6" customFormat="1" ht="18.75" customHeight="1">
      <c r="A19" s="31">
        <v>18</v>
      </c>
      <c r="B19" s="75" t="s">
        <v>13</v>
      </c>
      <c r="C19" s="31" t="str">
        <f t="shared" si="0"/>
        <v>AFC</v>
      </c>
      <c r="D19" s="31" t="str">
        <f t="shared" si="1"/>
        <v>North</v>
      </c>
      <c r="E19" s="75" t="s">
        <v>154</v>
      </c>
      <c r="F19" s="31" t="e">
        <f t="shared" si="2"/>
        <v>#N/A</v>
      </c>
      <c r="G19" s="31" t="e">
        <f t="shared" si="3"/>
        <v>#N/A</v>
      </c>
      <c r="H19" s="75" t="s">
        <v>78</v>
      </c>
      <c r="I19" s="52">
        <v>1</v>
      </c>
      <c r="J19" s="24"/>
      <c r="K19" s="54" t="str">
        <f t="shared" si="6"/>
        <v/>
      </c>
      <c r="L19" s="17">
        <v>0</v>
      </c>
      <c r="M19" s="8"/>
      <c r="N19" s="47"/>
      <c r="O19" s="14"/>
    </row>
    <row r="20" spans="1:15" ht="18.75" customHeight="1">
      <c r="A20" s="76"/>
      <c r="B20" s="76"/>
      <c r="C20" s="76"/>
      <c r="D20" s="76"/>
      <c r="E20" s="76"/>
      <c r="F20" s="76"/>
      <c r="G20" s="76"/>
      <c r="H20" s="76"/>
      <c r="J20" s="24"/>
      <c r="K20" s="54" t="str">
        <f t="shared" si="6"/>
        <v/>
      </c>
      <c r="L20" s="17">
        <v>0</v>
      </c>
      <c r="N20" s="45"/>
    </row>
    <row r="21" spans="1:15" s="6" customFormat="1" ht="18.75" customHeight="1">
      <c r="A21" s="76"/>
      <c r="B21" s="76"/>
      <c r="C21" s="76"/>
      <c r="D21" s="76"/>
      <c r="E21" s="76"/>
      <c r="F21" s="76"/>
      <c r="G21" s="76"/>
      <c r="H21" s="76"/>
      <c r="I21" s="24"/>
      <c r="J21" s="24"/>
      <c r="K21" s="54" t="str">
        <f t="shared" si="6"/>
        <v/>
      </c>
      <c r="L21" s="17">
        <v>0</v>
      </c>
      <c r="M21" s="8"/>
      <c r="N21" s="45"/>
      <c r="O21" s="14"/>
    </row>
    <row r="22" spans="1:15" ht="18.75" customHeight="1">
      <c r="A22" s="76"/>
      <c r="B22" s="76"/>
      <c r="C22" s="76"/>
      <c r="D22" s="76"/>
      <c r="E22" s="76"/>
      <c r="F22" s="76"/>
      <c r="G22" s="76"/>
      <c r="H22" s="76"/>
      <c r="J22" s="109" t="s">
        <v>92</v>
      </c>
      <c r="K22" s="54" t="str">
        <f t="shared" si="6"/>
        <v/>
      </c>
      <c r="L22" s="17">
        <v>0</v>
      </c>
      <c r="N22" s="45"/>
    </row>
    <row r="23" spans="1:15" ht="18.75" customHeight="1">
      <c r="A23" s="76"/>
      <c r="B23" s="76"/>
      <c r="C23" s="76"/>
      <c r="D23" s="76"/>
      <c r="E23" s="76"/>
      <c r="F23" s="76"/>
      <c r="G23" s="76"/>
      <c r="H23" s="76"/>
      <c r="J23" s="109"/>
      <c r="K23" s="54" t="str">
        <f t="shared" si="6"/>
        <v/>
      </c>
      <c r="L23" s="17">
        <v>0</v>
      </c>
      <c r="N23" s="45"/>
    </row>
    <row r="24" spans="1:15" ht="18.75" customHeight="1">
      <c r="A24" s="8"/>
      <c r="B24" s="6"/>
      <c r="C24" s="2"/>
      <c r="D24" s="2"/>
      <c r="E24" s="10"/>
      <c r="F24" s="2"/>
      <c r="G24" s="2"/>
      <c r="H24" s="10"/>
      <c r="J24" s="109"/>
      <c r="K24" s="54" t="str">
        <f t="shared" si="6"/>
        <v/>
      </c>
      <c r="L24" s="17">
        <v>0</v>
      </c>
      <c r="N24" s="45"/>
    </row>
    <row r="25" spans="1:15" ht="18.75" customHeight="1">
      <c r="A25" s="9"/>
      <c r="B25" s="2"/>
      <c r="J25" s="109"/>
      <c r="K25" s="54" t="str">
        <f t="shared" si="6"/>
        <v/>
      </c>
      <c r="L25" s="17">
        <v>0</v>
      </c>
      <c r="N25" s="45"/>
    </row>
    <row r="26" spans="1:15" ht="18.75" customHeight="1">
      <c r="A26" s="9"/>
      <c r="B26" s="2"/>
      <c r="J26" s="109"/>
      <c r="K26" s="54" t="str">
        <f t="shared" si="6"/>
        <v/>
      </c>
      <c r="L26" s="17">
        <v>0</v>
      </c>
      <c r="N26" s="45"/>
    </row>
    <row r="27" spans="1:15" ht="18.75" customHeight="1">
      <c r="A27" s="9"/>
      <c r="E27" s="1"/>
      <c r="H27" s="1"/>
      <c r="J27" s="109"/>
      <c r="K27" s="54" t="str">
        <f t="shared" si="6"/>
        <v/>
      </c>
      <c r="L27" s="17">
        <v>0</v>
      </c>
    </row>
    <row r="28" spans="1:15" ht="18.75" customHeight="1">
      <c r="A28" s="9"/>
      <c r="E28" s="1"/>
      <c r="H28" s="1"/>
      <c r="J28" s="109"/>
      <c r="K28" s="54" t="str">
        <f t="shared" si="6"/>
        <v/>
      </c>
      <c r="L28" s="17">
        <v>0</v>
      </c>
    </row>
    <row r="29" spans="1:15" ht="18.75" customHeight="1">
      <c r="E29" s="1"/>
      <c r="H29" s="1"/>
      <c r="J29" s="109"/>
      <c r="K29" s="54" t="str">
        <f t="shared" si="6"/>
        <v/>
      </c>
      <c r="L29" s="17">
        <v>0</v>
      </c>
    </row>
    <row r="30" spans="1:15" ht="18.75" customHeight="1">
      <c r="E30" s="1"/>
      <c r="H30" s="1"/>
      <c r="J30" s="20"/>
      <c r="K30" s="54" t="str">
        <f t="shared" si="6"/>
        <v>Arizona</v>
      </c>
      <c r="L30" s="17" t="str">
        <f>IF(ISNA(F16),"BYE",0)</f>
        <v>BYE</v>
      </c>
    </row>
    <row r="31" spans="1:15" ht="18.75" customHeight="1">
      <c r="E31" s="1"/>
      <c r="H31" s="1"/>
      <c r="J31" s="20"/>
      <c r="K31" s="54" t="str">
        <f t="shared" si="6"/>
        <v>Buffalo</v>
      </c>
      <c r="L31" s="17" t="str">
        <f>IF(ISNA(F17),"BYE",0)</f>
        <v>BYE</v>
      </c>
    </row>
    <row r="32" spans="1:15" ht="18.75" customHeight="1">
      <c r="E32" s="1"/>
      <c r="H32" s="1"/>
      <c r="J32" s="20"/>
      <c r="K32" s="54" t="str">
        <f t="shared" si="6"/>
        <v>Carolina</v>
      </c>
      <c r="L32" s="17" t="str">
        <f>IF(ISNA(F18),"BYE",0)</f>
        <v>BYE</v>
      </c>
    </row>
    <row r="33" spans="1:12" ht="18.75" customHeight="1">
      <c r="E33" s="1"/>
      <c r="H33" s="1"/>
      <c r="J33" s="20"/>
      <c r="K33" s="54" t="str">
        <f t="shared" si="6"/>
        <v>Cincinnati</v>
      </c>
      <c r="L33" s="17" t="str">
        <f>IF(ISNA(F19),"BYE",0)</f>
        <v>BYE</v>
      </c>
    </row>
    <row r="34" spans="1:12" ht="18.75" customHeight="1">
      <c r="A34" s="8"/>
      <c r="B34" s="6"/>
      <c r="C34" s="2"/>
      <c r="D34" s="2"/>
      <c r="E34" s="10"/>
      <c r="F34" s="2"/>
      <c r="G34" s="2"/>
      <c r="H34" s="10"/>
      <c r="I34" s="11"/>
      <c r="J34" s="21"/>
      <c r="L34" s="17"/>
    </row>
    <row r="35" spans="1:12" ht="18.75" customHeight="1">
      <c r="A35" s="9"/>
      <c r="B35" s="2"/>
    </row>
    <row r="36" spans="1:12" ht="18.75" customHeight="1">
      <c r="A36" s="9"/>
      <c r="B36" s="2"/>
    </row>
    <row r="37" spans="1:12" ht="18.75" customHeight="1">
      <c r="A37" s="9"/>
    </row>
    <row r="38" spans="1:12" ht="18.75" customHeight="1">
      <c r="A38" s="9"/>
    </row>
    <row r="39" spans="1:12" ht="18.75" customHeight="1"/>
  </sheetData>
  <sheetProtection selectLockedCells="1"/>
  <mergeCells count="1">
    <mergeCell ref="J22:J29"/>
  </mergeCells>
  <phoneticPr fontId="0" type="noConversion"/>
  <dataValidations count="7">
    <dataValidation type="list" allowBlank="1" showInputMessage="1" showErrorMessage="1" promptTitle="Game Day weather" prompt="Some use this data in their team assessments." sqref="O2:O17">
      <formula1>SkyList</formula1>
    </dataValidation>
    <dataValidation type="list" allowBlank="1" showInputMessage="1" showErrorMessage="1" promptTitle="Game Day weather" prompt="Some use this data in their team assessments." sqref="O21">
      <formula1>SkyList</formula1>
    </dataValidation>
    <dataValidation type="list" allowBlank="1" showInputMessage="1" showErrorMessage="1" promptTitle="Game Day weather" prompt="Some use this data in their team assessments." sqref="O19">
      <formula1>SkyList</formula1>
    </dataValidation>
    <dataValidation type="list" allowBlank="1" showInputMessage="1" showErrorMessage="1" sqref="E2:E19">
      <formula1>TeamList</formula1>
    </dataValidation>
    <dataValidation type="list" allowBlank="1" showInputMessage="1" showErrorMessage="1" sqref="B2:B19">
      <formula1>TeamList</formula1>
    </dataValidation>
    <dataValidation type="list" allowBlank="1" showInputMessage="1" showErrorMessage="1" sqref="N2:N26">
      <formula1>"12:30 PM, 1:00 PM, 4:05 PM, 4:15 PM, 7:00 PM, 8:20 PM, 8:30 PM, 10:15 PM"</formula1>
    </dataValidation>
    <dataValidation type="list" allowBlank="1" showInputMessage="1" showErrorMessage="1" sqref="H2:H19">
      <formula1>"Thu, Sat, Sun, Mon"</formula1>
    </dataValidation>
  </dataValidations>
  <pageMargins left="0.75" right="0.75" top="1" bottom="1" header="0.5" footer="0.5"/>
  <pageSetup scale="59" orientation="landscape" horizontalDpi="300" verticalDpi="200" r:id="rId1"/>
  <headerFooter alignWithMargins="0">
    <oddHeader>&amp;C&amp;"Arial,Bold"&amp;22&amp;EWeek 6  Sunday, Oct. 18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A1:O38"/>
  <sheetViews>
    <sheetView showGridLines="0" showRowColHeaders="0" workbookViewId="0">
      <selection activeCell="I2" sqref="I2"/>
    </sheetView>
  </sheetViews>
  <sheetFormatPr defaultRowHeight="23.25"/>
  <cols>
    <col min="1" max="1" width="9.140625" style="1" customWidth="1"/>
    <col min="2" max="2" width="17.5703125" style="1" customWidth="1"/>
    <col min="3" max="3" width="7.5703125" style="1" customWidth="1"/>
    <col min="4" max="4" width="8.7109375" style="1" customWidth="1"/>
    <col min="5" max="5" width="15.7109375" style="1" customWidth="1"/>
    <col min="6" max="6" width="7.5703125" style="1" customWidth="1"/>
    <col min="7" max="7" width="8.7109375" style="1" customWidth="1"/>
    <col min="8" max="8" width="7.5703125" style="1" customWidth="1"/>
    <col min="9" max="10" width="8.42578125" style="4" customWidth="1"/>
    <col min="11" max="11" width="22.140625" style="1" customWidth="1"/>
    <col min="12" max="12" width="4.28515625" style="1" customWidth="1"/>
    <col min="13" max="13" width="35" style="1" customWidth="1"/>
    <col min="14" max="14" width="18" style="1" customWidth="1"/>
    <col min="15" max="15" width="30.140625" style="1" customWidth="1"/>
    <col min="16" max="16384" width="9.140625" style="1"/>
  </cols>
  <sheetData>
    <row r="1" spans="1:15" s="9" customFormat="1">
      <c r="A1" s="50" t="s">
        <v>81</v>
      </c>
      <c r="B1" s="50" t="s">
        <v>1</v>
      </c>
      <c r="C1" s="50" t="s">
        <v>84</v>
      </c>
      <c r="D1" s="50" t="s">
        <v>85</v>
      </c>
      <c r="E1" s="50" t="s">
        <v>2</v>
      </c>
      <c r="F1" s="50" t="s">
        <v>84</v>
      </c>
      <c r="G1" s="50" t="s">
        <v>85</v>
      </c>
      <c r="H1" s="50" t="s">
        <v>0</v>
      </c>
      <c r="I1" s="51" t="s">
        <v>3</v>
      </c>
      <c r="J1" s="51" t="s">
        <v>4</v>
      </c>
      <c r="K1" s="50" t="s">
        <v>68</v>
      </c>
      <c r="L1" s="12"/>
      <c r="M1" s="50" t="s">
        <v>125</v>
      </c>
      <c r="N1" s="50" t="s">
        <v>153</v>
      </c>
      <c r="O1" s="50" t="s">
        <v>137</v>
      </c>
    </row>
    <row r="2" spans="1:15" s="6" customFormat="1" ht="18.75" customHeight="1">
      <c r="A2" s="30">
        <v>1</v>
      </c>
      <c r="B2" s="74" t="s">
        <v>35</v>
      </c>
      <c r="C2" s="30" t="str">
        <f t="shared" ref="C2:C17" si="0">VLOOKUP(B2,TeamArray,5,FALSE)</f>
        <v>AFC</v>
      </c>
      <c r="D2" s="30" t="str">
        <f t="shared" ref="D2:D17" si="1">VLOOKUP(B2,TeamArray,6,FALSE)</f>
        <v>North</v>
      </c>
      <c r="E2" s="74" t="s">
        <v>16</v>
      </c>
      <c r="F2" s="30" t="str">
        <f t="shared" ref="F2:F17" si="2">VLOOKUP(E2,TeamArray,5,FALSE)</f>
        <v>NFC</v>
      </c>
      <c r="G2" s="30" t="str">
        <f t="shared" ref="G2:G17" si="3">VLOOKUP(E2,TeamArray,6,FALSE)</f>
        <v>South</v>
      </c>
      <c r="H2" s="74" t="s">
        <v>79</v>
      </c>
      <c r="I2" s="52"/>
      <c r="J2" s="53"/>
      <c r="K2" s="54" t="str">
        <f>IF(ISBLANK(I2),"",(IF(I2&gt;J2,B2,E2)))</f>
        <v/>
      </c>
      <c r="L2" s="17">
        <v>1</v>
      </c>
      <c r="M2" s="48" t="str">
        <f t="shared" ref="M2:M15" si="4">VLOOKUP(E2,TeamArray,7,FALSE)</f>
        <v>Superdome</v>
      </c>
      <c r="N2" s="49">
        <v>0.54166666666666663</v>
      </c>
      <c r="O2" s="31"/>
    </row>
    <row r="3" spans="1:15" s="6" customFormat="1" ht="18.75" customHeight="1">
      <c r="A3" s="31">
        <v>2</v>
      </c>
      <c r="B3" s="75" t="s">
        <v>26</v>
      </c>
      <c r="C3" s="31" t="str">
        <f t="shared" si="0"/>
        <v>AFC</v>
      </c>
      <c r="D3" s="31" t="str">
        <f t="shared" si="1"/>
        <v>South</v>
      </c>
      <c r="E3" s="75" t="s">
        <v>14</v>
      </c>
      <c r="F3" s="31" t="str">
        <f t="shared" si="2"/>
        <v>AFC</v>
      </c>
      <c r="G3" s="31" t="str">
        <f t="shared" si="3"/>
        <v>West</v>
      </c>
      <c r="H3" s="75" t="s">
        <v>79</v>
      </c>
      <c r="I3" s="52"/>
      <c r="J3" s="53"/>
      <c r="K3" s="54" t="str">
        <f t="shared" ref="K3:K15" si="5">IF(ISBLANK(I3),"",(IF(I3&gt;J3,B3,E3)))</f>
        <v/>
      </c>
      <c r="L3" s="17">
        <v>1</v>
      </c>
      <c r="M3" s="48" t="str">
        <f t="shared" si="4"/>
        <v>Arrowhead Stadium</v>
      </c>
      <c r="N3" s="49">
        <v>0.54166666666666663</v>
      </c>
      <c r="O3" s="31"/>
    </row>
    <row r="4" spans="1:15" s="6" customFormat="1" ht="18.75" customHeight="1">
      <c r="A4" s="30">
        <v>3</v>
      </c>
      <c r="B4" s="74" t="s">
        <v>19</v>
      </c>
      <c r="C4" s="30" t="str">
        <f t="shared" si="0"/>
        <v>NFC</v>
      </c>
      <c r="D4" s="30" t="str">
        <f t="shared" si="1"/>
        <v>East</v>
      </c>
      <c r="E4" s="74" t="s">
        <v>18</v>
      </c>
      <c r="F4" s="30" t="str">
        <f t="shared" si="2"/>
        <v>AFC</v>
      </c>
      <c r="G4" s="30" t="str">
        <f t="shared" si="3"/>
        <v>South</v>
      </c>
      <c r="H4" s="74" t="s">
        <v>79</v>
      </c>
      <c r="I4" s="52"/>
      <c r="J4" s="53"/>
      <c r="K4" s="54" t="str">
        <f t="shared" si="5"/>
        <v/>
      </c>
      <c r="L4" s="17">
        <v>1</v>
      </c>
      <c r="M4" s="48" t="str">
        <f t="shared" si="4"/>
        <v>LP Field</v>
      </c>
      <c r="N4" s="49">
        <v>0.54166666666666696</v>
      </c>
      <c r="O4" s="31"/>
    </row>
    <row r="5" spans="1:15" s="6" customFormat="1" ht="18.75" customHeight="1">
      <c r="A5" s="31">
        <v>4</v>
      </c>
      <c r="B5" s="75" t="s">
        <v>13</v>
      </c>
      <c r="C5" s="31" t="str">
        <f t="shared" si="0"/>
        <v>AFC</v>
      </c>
      <c r="D5" s="31" t="str">
        <f t="shared" si="1"/>
        <v>North</v>
      </c>
      <c r="E5" s="75" t="s">
        <v>7</v>
      </c>
      <c r="F5" s="31" t="str">
        <f t="shared" si="2"/>
        <v>NFC</v>
      </c>
      <c r="G5" s="31" t="str">
        <f t="shared" si="3"/>
        <v>South</v>
      </c>
      <c r="H5" s="75" t="s">
        <v>79</v>
      </c>
      <c r="I5" s="52"/>
      <c r="J5" s="53"/>
      <c r="K5" s="54" t="str">
        <f t="shared" si="5"/>
        <v/>
      </c>
      <c r="L5" s="17">
        <v>1</v>
      </c>
      <c r="M5" s="48" t="str">
        <f t="shared" si="4"/>
        <v>Georgia Dome</v>
      </c>
      <c r="N5" s="49">
        <v>0.54166666666666696</v>
      </c>
      <c r="O5" s="31"/>
    </row>
    <row r="6" spans="1:15" s="6" customFormat="1" ht="18.75" customHeight="1">
      <c r="A6" s="30">
        <v>5</v>
      </c>
      <c r="B6" s="74" t="s">
        <v>32</v>
      </c>
      <c r="C6" s="30" t="str">
        <f t="shared" si="0"/>
        <v>NFC</v>
      </c>
      <c r="D6" s="30" t="str">
        <f t="shared" si="1"/>
        <v>East</v>
      </c>
      <c r="E6" s="74" t="s">
        <v>23</v>
      </c>
      <c r="F6" s="30" t="str">
        <f t="shared" si="2"/>
        <v>NFC</v>
      </c>
      <c r="G6" s="30" t="str">
        <f t="shared" si="3"/>
        <v>North</v>
      </c>
      <c r="H6" s="74" t="s">
        <v>79</v>
      </c>
      <c r="I6" s="52"/>
      <c r="J6" s="53"/>
      <c r="K6" s="54" t="str">
        <f t="shared" si="5"/>
        <v/>
      </c>
      <c r="L6" s="17">
        <v>1</v>
      </c>
      <c r="M6" s="48" t="str">
        <f t="shared" si="4"/>
        <v>Soldier Field</v>
      </c>
      <c r="N6" s="49">
        <v>0.54166666666666696</v>
      </c>
      <c r="O6" s="31"/>
    </row>
    <row r="7" spans="1:15" s="6" customFormat="1" ht="18.75" customHeight="1">
      <c r="A7" s="31">
        <v>6</v>
      </c>
      <c r="B7" s="75" t="s">
        <v>6</v>
      </c>
      <c r="C7" s="31" t="str">
        <f t="shared" si="0"/>
        <v>AFC</v>
      </c>
      <c r="D7" s="31" t="str">
        <f t="shared" si="1"/>
        <v>North</v>
      </c>
      <c r="E7" s="75" t="s">
        <v>5</v>
      </c>
      <c r="F7" s="31" t="str">
        <f t="shared" si="2"/>
        <v>AFC</v>
      </c>
      <c r="G7" s="31" t="str">
        <f t="shared" si="3"/>
        <v>East</v>
      </c>
      <c r="H7" s="75" t="s">
        <v>79</v>
      </c>
      <c r="I7" s="52"/>
      <c r="J7" s="53"/>
      <c r="K7" s="54" t="str">
        <f t="shared" si="5"/>
        <v/>
      </c>
      <c r="L7" s="17">
        <v>1</v>
      </c>
      <c r="M7" s="48" t="str">
        <f t="shared" si="4"/>
        <v>Land Shark Stadium</v>
      </c>
      <c r="N7" s="49">
        <v>0.54166666666666696</v>
      </c>
      <c r="O7" s="31"/>
    </row>
    <row r="8" spans="1:15" s="6" customFormat="1" ht="18.75" customHeight="1">
      <c r="A8" s="30">
        <v>7</v>
      </c>
      <c r="B8" s="74" t="s">
        <v>74</v>
      </c>
      <c r="C8" s="30" t="str">
        <f t="shared" si="0"/>
        <v>NFC</v>
      </c>
      <c r="D8" s="30" t="str">
        <f t="shared" si="1"/>
        <v>West</v>
      </c>
      <c r="E8" s="74" t="s">
        <v>10</v>
      </c>
      <c r="F8" s="30" t="str">
        <f t="shared" si="2"/>
        <v>NFC</v>
      </c>
      <c r="G8" s="30" t="str">
        <f t="shared" si="3"/>
        <v>South</v>
      </c>
      <c r="H8" s="74" t="s">
        <v>79</v>
      </c>
      <c r="I8" s="52"/>
      <c r="J8" s="53"/>
      <c r="K8" s="54" t="str">
        <f t="shared" si="5"/>
        <v/>
      </c>
      <c r="L8" s="17">
        <v>1</v>
      </c>
      <c r="M8" s="48" t="str">
        <f t="shared" si="4"/>
        <v>Raymond James Stadium</v>
      </c>
      <c r="N8" s="49">
        <v>0.54166666666666696</v>
      </c>
      <c r="O8" s="31"/>
    </row>
    <row r="9" spans="1:15" s="6" customFormat="1" ht="18.75" customHeight="1">
      <c r="A9" s="31">
        <v>8</v>
      </c>
      <c r="B9" s="75" t="s">
        <v>11</v>
      </c>
      <c r="C9" s="31" t="str">
        <f t="shared" si="0"/>
        <v>AFC</v>
      </c>
      <c r="D9" s="31" t="str">
        <f t="shared" si="1"/>
        <v>East</v>
      </c>
      <c r="E9" s="75" t="s">
        <v>9</v>
      </c>
      <c r="F9" s="31" t="str">
        <f t="shared" si="2"/>
        <v>AFC</v>
      </c>
      <c r="G9" s="31" t="str">
        <f t="shared" si="3"/>
        <v>North</v>
      </c>
      <c r="H9" s="75" t="s">
        <v>79</v>
      </c>
      <c r="I9" s="52"/>
      <c r="J9" s="53"/>
      <c r="K9" s="54" t="str">
        <f t="shared" si="5"/>
        <v/>
      </c>
      <c r="L9" s="17">
        <v>1</v>
      </c>
      <c r="M9" s="48" t="str">
        <f t="shared" si="4"/>
        <v>M &amp; T Bank Stadium</v>
      </c>
      <c r="N9" s="49">
        <v>0.54166666666666696</v>
      </c>
      <c r="O9" s="31"/>
    </row>
    <row r="10" spans="1:15" s="6" customFormat="1" ht="18.75" customHeight="1">
      <c r="A10" s="30">
        <v>9</v>
      </c>
      <c r="B10" s="74" t="s">
        <v>27</v>
      </c>
      <c r="C10" s="30" t="str">
        <f t="shared" si="0"/>
        <v>NFC</v>
      </c>
      <c r="D10" s="30" t="str">
        <f t="shared" si="1"/>
        <v>West</v>
      </c>
      <c r="E10" s="74" t="s">
        <v>8</v>
      </c>
      <c r="F10" s="30" t="str">
        <f t="shared" si="2"/>
        <v>NFC</v>
      </c>
      <c r="G10" s="30" t="str">
        <f t="shared" si="3"/>
        <v>South</v>
      </c>
      <c r="H10" s="74" t="s">
        <v>79</v>
      </c>
      <c r="I10" s="52"/>
      <c r="J10" s="53"/>
      <c r="K10" s="54" t="str">
        <f t="shared" si="5"/>
        <v/>
      </c>
      <c r="L10" s="17">
        <v>1</v>
      </c>
      <c r="M10" s="48" t="str">
        <f t="shared" si="4"/>
        <v>Bank of America Stadium</v>
      </c>
      <c r="N10" s="49">
        <v>0.54166666666666696</v>
      </c>
      <c r="O10" s="31"/>
    </row>
    <row r="11" spans="1:15" s="6" customFormat="1" ht="18.75" customHeight="1">
      <c r="A11" s="31">
        <v>10</v>
      </c>
      <c r="B11" s="75" t="s">
        <v>28</v>
      </c>
      <c r="C11" s="31" t="str">
        <f t="shared" si="0"/>
        <v>NFC</v>
      </c>
      <c r="D11" s="31" t="str">
        <f t="shared" si="1"/>
        <v>West</v>
      </c>
      <c r="E11" s="75" t="s">
        <v>21</v>
      </c>
      <c r="F11" s="31" t="str">
        <f t="shared" si="2"/>
        <v>NFC</v>
      </c>
      <c r="G11" s="31" t="str">
        <f t="shared" si="3"/>
        <v>West</v>
      </c>
      <c r="H11" s="75" t="s">
        <v>79</v>
      </c>
      <c r="I11" s="52"/>
      <c r="J11" s="53"/>
      <c r="K11" s="54" t="str">
        <f t="shared" si="5"/>
        <v/>
      </c>
      <c r="L11" s="17">
        <v>1</v>
      </c>
      <c r="M11" s="48" t="str">
        <f t="shared" si="4"/>
        <v>Qwest Field</v>
      </c>
      <c r="N11" s="49">
        <v>0.67013888888888884</v>
      </c>
      <c r="O11" s="31"/>
    </row>
    <row r="12" spans="1:15" s="6" customFormat="1" ht="18.75" customHeight="1">
      <c r="A12" s="30">
        <v>11</v>
      </c>
      <c r="B12" s="74" t="s">
        <v>34</v>
      </c>
      <c r="C12" s="30" t="str">
        <f t="shared" si="0"/>
        <v>AFC</v>
      </c>
      <c r="D12" s="30" t="str">
        <f t="shared" si="1"/>
        <v>West</v>
      </c>
      <c r="E12" s="74" t="s">
        <v>15</v>
      </c>
      <c r="F12" s="30" t="str">
        <f t="shared" si="2"/>
        <v>AFC</v>
      </c>
      <c r="G12" s="30" t="str">
        <f t="shared" si="3"/>
        <v>West</v>
      </c>
      <c r="H12" s="74" t="s">
        <v>79</v>
      </c>
      <c r="I12" s="52"/>
      <c r="J12" s="53"/>
      <c r="K12" s="54" t="str">
        <f t="shared" si="5"/>
        <v/>
      </c>
      <c r="L12" s="17">
        <v>1</v>
      </c>
      <c r="M12" s="48" t="str">
        <f t="shared" si="4"/>
        <v>Invesco Field at Mile High</v>
      </c>
      <c r="N12" s="49">
        <v>0.67708333333333337</v>
      </c>
      <c r="O12" s="31"/>
    </row>
    <row r="13" spans="1:15" s="6" customFormat="1" ht="18.75" customHeight="1">
      <c r="A13" s="31">
        <v>12</v>
      </c>
      <c r="B13" s="75" t="s">
        <v>12</v>
      </c>
      <c r="C13" s="31" t="str">
        <f t="shared" si="0"/>
        <v>AFC</v>
      </c>
      <c r="D13" s="31" t="str">
        <f t="shared" si="1"/>
        <v>East</v>
      </c>
      <c r="E13" s="75" t="s">
        <v>33</v>
      </c>
      <c r="F13" s="31" t="str">
        <f t="shared" si="2"/>
        <v>AFC</v>
      </c>
      <c r="G13" s="31" t="str">
        <f t="shared" si="3"/>
        <v>West</v>
      </c>
      <c r="H13" s="75" t="s">
        <v>79</v>
      </c>
      <c r="I13" s="52"/>
      <c r="J13" s="53"/>
      <c r="K13" s="54" t="str">
        <f t="shared" si="5"/>
        <v/>
      </c>
      <c r="L13" s="17">
        <v>1</v>
      </c>
      <c r="M13" s="48" t="str">
        <f t="shared" si="4"/>
        <v>Qualcomm Stadium</v>
      </c>
      <c r="N13" s="49">
        <v>0.67708333333333337</v>
      </c>
      <c r="O13" s="31"/>
    </row>
    <row r="14" spans="1:15" s="6" customFormat="1" ht="18.75" customHeight="1">
      <c r="A14" s="30">
        <v>13</v>
      </c>
      <c r="B14" s="74" t="s">
        <v>31</v>
      </c>
      <c r="C14" s="30" t="str">
        <f t="shared" si="0"/>
        <v>NFC</v>
      </c>
      <c r="D14" s="30" t="str">
        <f t="shared" si="1"/>
        <v>North</v>
      </c>
      <c r="E14" s="74" t="s">
        <v>24</v>
      </c>
      <c r="F14" s="30" t="str">
        <f t="shared" si="2"/>
        <v>NFC</v>
      </c>
      <c r="G14" s="30" t="str">
        <f t="shared" si="3"/>
        <v>North</v>
      </c>
      <c r="H14" s="74" t="s">
        <v>79</v>
      </c>
      <c r="I14" s="52"/>
      <c r="J14" s="53"/>
      <c r="K14" s="54" t="str">
        <f t="shared" si="5"/>
        <v/>
      </c>
      <c r="L14" s="17">
        <v>1</v>
      </c>
      <c r="M14" s="48" t="str">
        <f t="shared" si="4"/>
        <v>Lambeau Field</v>
      </c>
      <c r="N14" s="49">
        <v>0.84722222222222221</v>
      </c>
      <c r="O14" s="31"/>
    </row>
    <row r="15" spans="1:15" s="6" customFormat="1" ht="18.75" customHeight="1">
      <c r="A15" s="31">
        <v>14</v>
      </c>
      <c r="B15" s="75" t="s">
        <v>30</v>
      </c>
      <c r="C15" s="31" t="str">
        <f t="shared" si="0"/>
        <v>NFC</v>
      </c>
      <c r="D15" s="31" t="str">
        <f t="shared" si="1"/>
        <v>East</v>
      </c>
      <c r="E15" s="75" t="s">
        <v>25</v>
      </c>
      <c r="F15" s="31" t="str">
        <f t="shared" si="2"/>
        <v>NFC</v>
      </c>
      <c r="G15" s="31" t="str">
        <f t="shared" si="3"/>
        <v>East</v>
      </c>
      <c r="H15" s="75" t="s">
        <v>80</v>
      </c>
      <c r="I15" s="52"/>
      <c r="J15" s="53"/>
      <c r="K15" s="54" t="str">
        <f t="shared" si="5"/>
        <v/>
      </c>
      <c r="L15" s="17">
        <v>1</v>
      </c>
      <c r="M15" s="48" t="str">
        <f t="shared" si="4"/>
        <v>Cowboys Stadium</v>
      </c>
      <c r="N15" s="49">
        <v>0.85416666666666663</v>
      </c>
      <c r="O15" s="31"/>
    </row>
    <row r="16" spans="1:15" s="6" customFormat="1" ht="18.75" customHeight="1">
      <c r="A16" s="30">
        <v>15</v>
      </c>
      <c r="B16" s="74" t="s">
        <v>22</v>
      </c>
      <c r="C16" s="30" t="str">
        <f t="shared" si="0"/>
        <v>NFC</v>
      </c>
      <c r="D16" s="30" t="str">
        <f t="shared" si="1"/>
        <v>North</v>
      </c>
      <c r="E16" s="74" t="s">
        <v>154</v>
      </c>
      <c r="F16" s="30" t="e">
        <f t="shared" si="2"/>
        <v>#N/A</v>
      </c>
      <c r="G16" s="30" t="e">
        <f t="shared" si="3"/>
        <v>#N/A</v>
      </c>
      <c r="H16" s="74"/>
      <c r="I16" s="52">
        <v>1</v>
      </c>
      <c r="J16" s="24"/>
      <c r="K16" s="54" t="str">
        <f>IF(ISBLANK(I2),"",(IF(K2=B2,E2,B2)))</f>
        <v/>
      </c>
      <c r="L16" s="17">
        <v>0</v>
      </c>
      <c r="M16" s="8"/>
      <c r="N16" s="47"/>
      <c r="O16" s="14"/>
    </row>
    <row r="17" spans="1:15" s="6" customFormat="1" ht="18.75" customHeight="1">
      <c r="A17" s="31">
        <v>16</v>
      </c>
      <c r="B17" s="75" t="s">
        <v>20</v>
      </c>
      <c r="C17" s="31" t="str">
        <f t="shared" si="0"/>
        <v>AFC</v>
      </c>
      <c r="D17" s="31" t="str">
        <f t="shared" si="1"/>
        <v>South</v>
      </c>
      <c r="E17" s="75" t="s">
        <v>154</v>
      </c>
      <c r="F17" s="31" t="e">
        <f t="shared" si="2"/>
        <v>#N/A</v>
      </c>
      <c r="G17" s="31" t="e">
        <f t="shared" si="3"/>
        <v>#N/A</v>
      </c>
      <c r="H17" s="75"/>
      <c r="I17" s="52">
        <v>1</v>
      </c>
      <c r="J17" s="24"/>
      <c r="K17" s="54" t="str">
        <f t="shared" ref="K17:K33" si="6">IF(ISBLANK(I3),"",(IF(K3=B3,E3,B3)))</f>
        <v/>
      </c>
      <c r="L17" s="17">
        <v>0</v>
      </c>
      <c r="M17" s="8"/>
      <c r="N17" s="47"/>
      <c r="O17" s="14"/>
    </row>
    <row r="18" spans="1:15" s="6" customFormat="1" ht="18.75" customHeight="1">
      <c r="A18" s="30">
        <v>17</v>
      </c>
      <c r="B18" s="74" t="s">
        <v>29</v>
      </c>
      <c r="C18" s="30" t="str">
        <f>VLOOKUP(B18,TeamArray,5,FALSE)</f>
        <v>AFC</v>
      </c>
      <c r="D18" s="30" t="str">
        <f>VLOOKUP(B18,TeamArray,6,FALSE)</f>
        <v>South</v>
      </c>
      <c r="E18" s="74" t="s">
        <v>154</v>
      </c>
      <c r="F18" s="30" t="e">
        <f>VLOOKUP(E18,TeamArray,5,FALSE)</f>
        <v>#N/A</v>
      </c>
      <c r="G18" s="30" t="e">
        <f>VLOOKUP(E18,TeamArray,6,FALSE)</f>
        <v>#N/A</v>
      </c>
      <c r="H18" s="74"/>
      <c r="I18" s="52">
        <v>1</v>
      </c>
      <c r="J18" s="24"/>
      <c r="K18" s="54" t="str">
        <f t="shared" si="6"/>
        <v/>
      </c>
      <c r="L18" s="17">
        <v>0</v>
      </c>
      <c r="M18" s="8"/>
      <c r="N18" s="47"/>
      <c r="O18" s="14"/>
    </row>
    <row r="19" spans="1:15" s="6" customFormat="1" ht="18.75" customHeight="1">
      <c r="A19" s="31">
        <v>18</v>
      </c>
      <c r="B19" s="75" t="s">
        <v>17</v>
      </c>
      <c r="C19" s="31" t="str">
        <f>VLOOKUP(B19,TeamArray,5,FALSE)</f>
        <v>AFC</v>
      </c>
      <c r="D19" s="31" t="str">
        <f>VLOOKUP(B19,TeamArray,6,FALSE)</f>
        <v>East</v>
      </c>
      <c r="E19" s="75" t="s">
        <v>154</v>
      </c>
      <c r="F19" s="31" t="e">
        <f>VLOOKUP(E19,TeamArray,5,FALSE)</f>
        <v>#N/A</v>
      </c>
      <c r="G19" s="31" t="e">
        <f>VLOOKUP(E19,TeamArray,6,FALSE)</f>
        <v>#N/A</v>
      </c>
      <c r="H19" s="75"/>
      <c r="I19" s="52">
        <v>1</v>
      </c>
      <c r="J19" s="24"/>
      <c r="K19" s="54" t="str">
        <f t="shared" si="6"/>
        <v/>
      </c>
      <c r="L19" s="17">
        <v>0</v>
      </c>
      <c r="M19" s="8"/>
      <c r="N19" s="47"/>
      <c r="O19" s="14"/>
    </row>
    <row r="20" spans="1:15" ht="18.75" customHeight="1">
      <c r="A20" s="76"/>
      <c r="B20" s="76"/>
      <c r="C20" s="76"/>
      <c r="D20" s="76"/>
      <c r="E20" s="76"/>
      <c r="F20" s="76"/>
      <c r="G20" s="76"/>
      <c r="H20" s="76"/>
      <c r="J20" s="1"/>
      <c r="K20" s="54" t="str">
        <f t="shared" si="6"/>
        <v/>
      </c>
      <c r="L20" s="17">
        <v>0</v>
      </c>
      <c r="N20" s="45"/>
    </row>
    <row r="21" spans="1:15" ht="18.75" customHeight="1">
      <c r="A21" s="76"/>
      <c r="B21" s="76"/>
      <c r="C21" s="76"/>
      <c r="D21" s="76"/>
      <c r="E21" s="76"/>
      <c r="F21" s="76"/>
      <c r="G21" s="76"/>
      <c r="H21" s="76"/>
      <c r="J21" s="106" t="s">
        <v>92</v>
      </c>
      <c r="K21" s="54" t="str">
        <f t="shared" si="6"/>
        <v/>
      </c>
      <c r="L21" s="17">
        <v>0</v>
      </c>
      <c r="N21" s="45"/>
    </row>
    <row r="22" spans="1:15" ht="18.75" customHeight="1">
      <c r="A22" s="76"/>
      <c r="B22" s="76"/>
      <c r="C22" s="76"/>
      <c r="D22" s="76"/>
      <c r="E22" s="76"/>
      <c r="F22" s="76"/>
      <c r="G22" s="76"/>
      <c r="H22" s="76"/>
      <c r="J22" s="107"/>
      <c r="K22" s="54" t="str">
        <f t="shared" si="6"/>
        <v/>
      </c>
      <c r="L22" s="17">
        <v>0</v>
      </c>
      <c r="N22" s="45"/>
    </row>
    <row r="23" spans="1:15" ht="18.75" customHeight="1">
      <c r="A23" s="14"/>
      <c r="B23" s="82"/>
      <c r="C23" s="83"/>
      <c r="D23" s="83"/>
      <c r="E23" s="82"/>
      <c r="F23" s="83"/>
      <c r="G23" s="83"/>
      <c r="H23" s="82"/>
      <c r="J23" s="107"/>
      <c r="K23" s="54" t="str">
        <f t="shared" si="6"/>
        <v/>
      </c>
      <c r="L23" s="17">
        <v>0</v>
      </c>
      <c r="N23" s="45"/>
    </row>
    <row r="24" spans="1:15" ht="18.75" customHeight="1">
      <c r="A24" s="8"/>
      <c r="B24" s="6"/>
      <c r="C24" s="2"/>
      <c r="D24" s="2"/>
      <c r="E24" s="6"/>
      <c r="F24" s="2"/>
      <c r="G24" s="2"/>
      <c r="H24" s="6"/>
      <c r="J24" s="107"/>
      <c r="K24" s="54" t="str">
        <f t="shared" si="6"/>
        <v/>
      </c>
      <c r="L24" s="17">
        <v>0</v>
      </c>
      <c r="N24" s="45"/>
    </row>
    <row r="25" spans="1:15" ht="18.75" customHeight="1">
      <c r="J25" s="107"/>
      <c r="K25" s="54" t="str">
        <f t="shared" si="6"/>
        <v/>
      </c>
      <c r="L25" s="17">
        <v>0</v>
      </c>
    </row>
    <row r="26" spans="1:15" ht="18.75" customHeight="1">
      <c r="J26" s="107"/>
      <c r="K26" s="54" t="str">
        <f t="shared" si="6"/>
        <v/>
      </c>
      <c r="L26" s="17">
        <v>0</v>
      </c>
    </row>
    <row r="27" spans="1:15" ht="18.75" customHeight="1">
      <c r="J27" s="108"/>
      <c r="K27" s="54" t="str">
        <f t="shared" si="6"/>
        <v/>
      </c>
      <c r="L27" s="17">
        <v>0</v>
      </c>
    </row>
    <row r="28" spans="1:15" ht="18.75" customHeight="1">
      <c r="J28" s="20"/>
      <c r="K28" s="54" t="str">
        <f t="shared" si="6"/>
        <v/>
      </c>
      <c r="L28" s="17">
        <v>0</v>
      </c>
    </row>
    <row r="29" spans="1:15" ht="18.75" customHeight="1">
      <c r="J29" s="20"/>
      <c r="K29" s="54" t="str">
        <f t="shared" si="6"/>
        <v/>
      </c>
      <c r="L29" s="17">
        <v>0</v>
      </c>
    </row>
    <row r="30" spans="1:15" ht="18.75" customHeight="1">
      <c r="J30" s="20"/>
      <c r="K30" s="54" t="str">
        <f t="shared" si="6"/>
        <v>Detroit</v>
      </c>
      <c r="L30" s="17" t="str">
        <f>IF(ISNA(F16),"BYE",0)</f>
        <v>BYE</v>
      </c>
    </row>
    <row r="31" spans="1:15" ht="18.75" customHeight="1">
      <c r="A31" s="8"/>
      <c r="B31" s="6"/>
      <c r="C31" s="2"/>
      <c r="D31" s="2"/>
      <c r="E31" s="6"/>
      <c r="F31" s="2"/>
      <c r="G31" s="2"/>
      <c r="H31" s="6"/>
      <c r="I31" s="11"/>
      <c r="J31" s="21"/>
      <c r="K31" s="54" t="str">
        <f t="shared" si="6"/>
        <v>Houston</v>
      </c>
      <c r="L31" s="17" t="str">
        <f>IF(ISNA(F17),"BYE",0)</f>
        <v>BYE</v>
      </c>
    </row>
    <row r="32" spans="1:15" ht="18.75" customHeight="1">
      <c r="A32" s="8"/>
      <c r="B32" s="6"/>
      <c r="C32" s="2"/>
      <c r="D32" s="2"/>
      <c r="E32" s="6"/>
      <c r="F32" s="2"/>
      <c r="G32" s="2"/>
      <c r="H32" s="6"/>
      <c r="I32" s="11"/>
      <c r="J32" s="21"/>
      <c r="K32" s="54" t="str">
        <f t="shared" si="6"/>
        <v>Indianapolis</v>
      </c>
      <c r="L32" s="17" t="str">
        <f>IF(ISNA(F18),"BYE",0)</f>
        <v>BYE</v>
      </c>
    </row>
    <row r="33" spans="1:12" ht="18.75" customHeight="1">
      <c r="A33" s="8"/>
      <c r="B33" s="6"/>
      <c r="C33" s="2"/>
      <c r="D33" s="2"/>
      <c r="E33" s="6"/>
      <c r="F33" s="2"/>
      <c r="G33" s="2"/>
      <c r="H33" s="6"/>
      <c r="I33" s="11"/>
      <c r="J33" s="21"/>
      <c r="K33" s="54" t="str">
        <f t="shared" si="6"/>
        <v>NY Jets</v>
      </c>
      <c r="L33" s="17" t="str">
        <f>IF(ISNA(F19),"BYE",0)</f>
        <v>BYE</v>
      </c>
    </row>
    <row r="34" spans="1:12" ht="18.75" customHeight="1">
      <c r="A34" s="8"/>
      <c r="B34" s="6"/>
      <c r="C34" s="2"/>
      <c r="D34" s="2"/>
      <c r="E34" s="6"/>
      <c r="F34" s="2"/>
      <c r="G34" s="2"/>
      <c r="H34" s="6"/>
      <c r="I34" s="11"/>
      <c r="J34" s="21"/>
      <c r="L34" s="17"/>
    </row>
    <row r="35" spans="1:12" ht="18.75" customHeight="1">
      <c r="A35" s="9"/>
      <c r="H35" s="2"/>
    </row>
    <row r="36" spans="1:12" ht="18.75" customHeight="1">
      <c r="A36" s="9"/>
      <c r="H36" s="2"/>
    </row>
    <row r="37" spans="1:12" ht="18.75" customHeight="1">
      <c r="A37" s="9"/>
    </row>
    <row r="38" spans="1:12" ht="18.75" customHeight="1"/>
  </sheetData>
  <sheetProtection selectLockedCells="1"/>
  <mergeCells count="1">
    <mergeCell ref="J21:J27"/>
  </mergeCells>
  <phoneticPr fontId="0" type="noConversion"/>
  <dataValidations count="6">
    <dataValidation type="list" allowBlank="1" showInputMessage="1" showErrorMessage="1" promptTitle="Game Day weather" prompt="Some use this data in their team assessments." sqref="O2:O19">
      <formula1>SkyList</formula1>
    </dataValidation>
    <dataValidation type="list" allowBlank="1" showInputMessage="1" showErrorMessage="1" sqref="B2:B19">
      <formula1>TeamList</formula1>
    </dataValidation>
    <dataValidation type="list" allowBlank="1" showInputMessage="1" showErrorMessage="1" sqref="E2:E19">
      <formula1>TeamList</formula1>
    </dataValidation>
    <dataValidation type="list" allowBlank="1" showInputMessage="1" showErrorMessage="1" sqref="B35:B36">
      <formula1>TeamList</formula1>
    </dataValidation>
    <dataValidation type="list" allowBlank="1" showInputMessage="1" showErrorMessage="1" sqref="N2:N24">
      <formula1>"12:30 PM, 1:00 PM, 4:05 PM, 4:15 PM, 7:00 PM, 8:20 PM, 8:30 PM, 10:15 PM"</formula1>
    </dataValidation>
    <dataValidation type="list" allowBlank="1" showInputMessage="1" showErrorMessage="1" sqref="H2:H19">
      <formula1>"Thu, Sat, Sun, Mon"</formula1>
    </dataValidation>
  </dataValidations>
  <pageMargins left="0.75" right="0.75" top="1" bottom="1" header="0.5" footer="0.5"/>
  <pageSetup scale="59" orientation="landscape" r:id="rId1"/>
  <headerFooter alignWithMargins="0">
    <oddHeader>&amp;C&amp;"Arial,Bold"&amp;22&amp;EWeek 7  Sunday, Oct. 25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/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DDDB5EE6D98C44930B742096920B300400F5B6D36B3EF94B4E9A635CDF2A18F5B8" ma:contentTypeVersion="39" ma:contentTypeDescription="Create a new document." ma:contentTypeScope="" ma:versionID="f85c5a46215d9b05898194dbeb6180ea"/>
</file>

<file path=customXml/itemProps1.xml><?xml version="1.0" encoding="utf-8"?>
<ds:datastoreItem xmlns:ds="http://schemas.openxmlformats.org/officeDocument/2006/customXml" ds:itemID="{2F9C2159-B73B-44D1-816B-95B0A478A81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47657C2-7D2B-4190-93FD-D88CBDF5C1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646A3F6-4F01-4A4B-8716-CEAD8F7D2846}">
  <ds:schemaRefs>
    <ds:schemaRef ds:uri="http://schemas.microsoft.com/office/2006/metadata/contentType"/>
    <ds:schemaRef ds:uri="http://schemas.microsoft.com/office/2006/metadata/properties/metaAttribut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55</vt:i4>
      </vt:variant>
    </vt:vector>
  </HeadingPairs>
  <TitlesOfParts>
    <vt:vector size="74" baseType="lpstr">
      <vt:lpstr>WeekPeek</vt:lpstr>
      <vt:lpstr>Teams</vt:lpstr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PointList1</vt:lpstr>
      <vt:lpstr>PointList10</vt:lpstr>
      <vt:lpstr>PointList11</vt:lpstr>
      <vt:lpstr>PointList12</vt:lpstr>
      <vt:lpstr>PointList13</vt:lpstr>
      <vt:lpstr>PointList14</vt:lpstr>
      <vt:lpstr>PointList15</vt:lpstr>
      <vt:lpstr>PointList16</vt:lpstr>
      <vt:lpstr>PointList17</vt:lpstr>
      <vt:lpstr>PointList2</vt:lpstr>
      <vt:lpstr>PointList3</vt:lpstr>
      <vt:lpstr>PointList4</vt:lpstr>
      <vt:lpstr>PointList5</vt:lpstr>
      <vt:lpstr>PointList6</vt:lpstr>
      <vt:lpstr>PointList7</vt:lpstr>
      <vt:lpstr>PointList8</vt:lpstr>
      <vt:lpstr>PointList9</vt:lpstr>
      <vt:lpstr>Teams!Print_Area</vt:lpstr>
      <vt:lpstr>Week1!Print_Area</vt:lpstr>
      <vt:lpstr>Week10!Print_Area</vt:lpstr>
      <vt:lpstr>Week12!Print_Area</vt:lpstr>
      <vt:lpstr>Week13!Print_Area</vt:lpstr>
      <vt:lpstr>Week14!Print_Area</vt:lpstr>
      <vt:lpstr>Week15!Print_Area</vt:lpstr>
      <vt:lpstr>Week16!Print_Area</vt:lpstr>
      <vt:lpstr>Week17!Print_Area</vt:lpstr>
      <vt:lpstr>Week2!Print_Area</vt:lpstr>
      <vt:lpstr>Week3!Print_Area</vt:lpstr>
      <vt:lpstr>Week4!Print_Area</vt:lpstr>
      <vt:lpstr>Week6!Print_Area</vt:lpstr>
      <vt:lpstr>Week7!Print_Area</vt:lpstr>
      <vt:lpstr>Week8!Print_Area</vt:lpstr>
      <vt:lpstr>Week9!Print_Area</vt:lpstr>
      <vt:lpstr>WeekPeek!Print_Area</vt:lpstr>
      <vt:lpstr>SkyList</vt:lpstr>
      <vt:lpstr>TeamArray</vt:lpstr>
      <vt:lpstr>TeamList</vt:lpstr>
      <vt:lpstr>Week1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WeekPick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Zenee Miller</dc:creator>
  <cp:keywords/>
  <dc:description/>
  <cp:lastModifiedBy>Zenee Miller</cp:lastModifiedBy>
  <cp:lastPrinted>2010-05-23T17:20:53Z</cp:lastPrinted>
  <dcterms:created xsi:type="dcterms:W3CDTF">2010-08-17T13:19:14Z</dcterms:created>
  <dcterms:modified xsi:type="dcterms:W3CDTF">2010-08-17T13:19:50Z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TC101939767</vt:lpwstr>
  </property>
  <property fmtid="{D5CDD505-2E9C-101B-9397-08002B2CF9AE}" pid="3" name="_MsoHelpTopicId">
    <vt:lpwstr/>
  </property>
</Properties>
</file>