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0" windowWidth="19125" windowHeight="12120"/>
  </bookViews>
  <sheets>
    <sheet name="Pipeline Input" sheetId="1" r:id="rId1"/>
    <sheet name="Pipeline Calculations" sheetId="2" r:id="rId2"/>
    <sheet name="Pipeline Totals" sheetId="4" r:id="rId3"/>
  </sheets>
  <definedNames>
    <definedName name="_xlnm._FilterDatabase" localSheetId="0" hidden="1">'Pipeline Input'!#REF!</definedName>
  </definedNames>
  <calcPr calcId="125725"/>
</workbook>
</file>

<file path=xl/calcChain.xml><?xml version="1.0" encoding="utf-8"?>
<calcChain xmlns="http://schemas.openxmlformats.org/spreadsheetml/2006/main">
  <c r="N6" i="2"/>
  <c r="N7"/>
  <c r="C7" s="1"/>
  <c r="N8"/>
  <c r="N9"/>
  <c r="E9" s="1"/>
  <c r="N10"/>
  <c r="N11"/>
  <c r="G11" s="1"/>
  <c r="N12"/>
  <c r="N13"/>
  <c r="I13" s="1"/>
  <c r="N14"/>
  <c r="N15"/>
  <c r="K15" s="1"/>
  <c r="N16"/>
  <c r="N17"/>
  <c r="M17" s="1"/>
  <c r="N18"/>
  <c r="N19"/>
  <c r="D19" s="1"/>
  <c r="N20"/>
  <c r="N21"/>
  <c r="G21" s="1"/>
  <c r="N22"/>
  <c r="N23"/>
  <c r="M23" s="1"/>
  <c r="N24"/>
  <c r="N25"/>
  <c r="C25" s="1"/>
  <c r="N26"/>
  <c r="N27"/>
  <c r="E27" s="1"/>
  <c r="M7"/>
  <c r="M8"/>
  <c r="M9"/>
  <c r="M10"/>
  <c r="M11"/>
  <c r="M12"/>
  <c r="M13"/>
  <c r="M14"/>
  <c r="M15"/>
  <c r="M16"/>
  <c r="M18"/>
  <c r="M19"/>
  <c r="M20"/>
  <c r="M21"/>
  <c r="M22"/>
  <c r="M24"/>
  <c r="M25"/>
  <c r="M26"/>
  <c r="M27"/>
  <c r="M6"/>
  <c r="M28" s="1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6"/>
  <c r="L28" s="1"/>
  <c r="K7"/>
  <c r="K8"/>
  <c r="K9"/>
  <c r="K10"/>
  <c r="K11"/>
  <c r="K12"/>
  <c r="K13"/>
  <c r="K14"/>
  <c r="K16"/>
  <c r="K17"/>
  <c r="K18"/>
  <c r="K19"/>
  <c r="K20"/>
  <c r="K21"/>
  <c r="K22"/>
  <c r="K23"/>
  <c r="K24"/>
  <c r="K25"/>
  <c r="K26"/>
  <c r="K27"/>
  <c r="K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6"/>
  <c r="I7"/>
  <c r="I8"/>
  <c r="I9"/>
  <c r="I10"/>
  <c r="I11"/>
  <c r="I12"/>
  <c r="I14"/>
  <c r="I15"/>
  <c r="I16"/>
  <c r="I17"/>
  <c r="I18"/>
  <c r="I19"/>
  <c r="I20"/>
  <c r="I21"/>
  <c r="I22"/>
  <c r="I23"/>
  <c r="I24"/>
  <c r="I25"/>
  <c r="I26"/>
  <c r="I27"/>
  <c r="I6"/>
  <c r="I28" s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6"/>
  <c r="H28" s="1"/>
  <c r="G7"/>
  <c r="G8"/>
  <c r="G9"/>
  <c r="G10"/>
  <c r="G12"/>
  <c r="G13"/>
  <c r="G14"/>
  <c r="G15"/>
  <c r="G16"/>
  <c r="G17"/>
  <c r="G18"/>
  <c r="G19"/>
  <c r="G20"/>
  <c r="G22"/>
  <c r="G23"/>
  <c r="G24"/>
  <c r="G25"/>
  <c r="G26"/>
  <c r="G27"/>
  <c r="G6"/>
  <c r="G28" s="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6"/>
  <c r="F28" s="1"/>
  <c r="E7"/>
  <c r="E8"/>
  <c r="E10"/>
  <c r="E11"/>
  <c r="E12"/>
  <c r="E13"/>
  <c r="E14"/>
  <c r="E15"/>
  <c r="E16"/>
  <c r="E17"/>
  <c r="E18"/>
  <c r="E19"/>
  <c r="E20"/>
  <c r="E21"/>
  <c r="E22"/>
  <c r="E23"/>
  <c r="E24"/>
  <c r="E25"/>
  <c r="E26"/>
  <c r="E6"/>
  <c r="E28" s="1"/>
  <c r="D7"/>
  <c r="D8"/>
  <c r="D9"/>
  <c r="D10"/>
  <c r="D11"/>
  <c r="D12"/>
  <c r="D13"/>
  <c r="D14"/>
  <c r="D15"/>
  <c r="D16"/>
  <c r="D17"/>
  <c r="D18"/>
  <c r="D20"/>
  <c r="D21"/>
  <c r="D22"/>
  <c r="D23"/>
  <c r="D24"/>
  <c r="D25"/>
  <c r="D26"/>
  <c r="D27"/>
  <c r="D6"/>
  <c r="C8"/>
  <c r="C9"/>
  <c r="C10"/>
  <c r="C11"/>
  <c r="C12"/>
  <c r="C13"/>
  <c r="C14"/>
  <c r="C15"/>
  <c r="C16"/>
  <c r="C17"/>
  <c r="C18"/>
  <c r="C19"/>
  <c r="C20"/>
  <c r="C21"/>
  <c r="C22"/>
  <c r="C23"/>
  <c r="C24"/>
  <c r="C26"/>
  <c r="C27"/>
  <c r="C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6"/>
  <c r="F29" i="1"/>
  <c r="B28" i="2" l="1"/>
  <c r="B29" s="1"/>
  <c r="C28"/>
  <c r="D28"/>
  <c r="J28"/>
  <c r="K28"/>
  <c r="C29" l="1"/>
  <c r="D29" s="1"/>
  <c r="E29" s="1"/>
  <c r="F29" s="1"/>
  <c r="G29" s="1"/>
  <c r="H29" s="1"/>
  <c r="I29" s="1"/>
  <c r="J29" s="1"/>
  <c r="K29"/>
  <c r="L29" s="1"/>
  <c r="M29" s="1"/>
</calcChain>
</file>

<file path=xl/sharedStrings.xml><?xml version="1.0" encoding="utf-8"?>
<sst xmlns="http://schemas.openxmlformats.org/spreadsheetml/2006/main" count="186" uniqueCount="128">
  <si>
    <t>Company Confidential</t>
  </si>
  <si>
    <t>January
Forecast</t>
  </si>
  <si>
    <t>February
Forecast</t>
  </si>
  <si>
    <t>March
Forecast</t>
  </si>
  <si>
    <t>April
Forecast</t>
  </si>
  <si>
    <t>May
Forecast</t>
  </si>
  <si>
    <t>June
Forecast</t>
  </si>
  <si>
    <t>July
Forecast</t>
  </si>
  <si>
    <t>August
Forecast</t>
  </si>
  <si>
    <t>September
Forecast</t>
  </si>
  <si>
    <t>October
Forecast</t>
  </si>
  <si>
    <t>November
Forecast</t>
  </si>
  <si>
    <t>December
Forecast</t>
  </si>
  <si>
    <t>Opportunity
Name</t>
  </si>
  <si>
    <t>Sales
Region</t>
  </si>
  <si>
    <t>Sales
Category</t>
  </si>
  <si>
    <t>Forecast
Amount</t>
  </si>
  <si>
    <t>Sales
Phase</t>
  </si>
  <si>
    <t>Probability
of Sale</t>
  </si>
  <si>
    <t>Forecast
Close</t>
  </si>
  <si>
    <t>Weighted
Forecast</t>
  </si>
  <si>
    <t>A. Datum Corporation</t>
  </si>
  <si>
    <t>Consulting</t>
  </si>
  <si>
    <t>January</t>
  </si>
  <si>
    <t>Adventure Works</t>
  </si>
  <si>
    <t>Products</t>
  </si>
  <si>
    <t>Opportunity</t>
  </si>
  <si>
    <t>February</t>
  </si>
  <si>
    <t>US - North Central</t>
  </si>
  <si>
    <t>Training</t>
  </si>
  <si>
    <t>March</t>
  </si>
  <si>
    <t>Baldwin Museum of Science</t>
  </si>
  <si>
    <t>US - South Central</t>
  </si>
  <si>
    <t>Mixture</t>
  </si>
  <si>
    <t>April</t>
  </si>
  <si>
    <t>Blue Yonder Airlines</t>
  </si>
  <si>
    <t>May</t>
  </si>
  <si>
    <t>City Power &amp; Light</t>
  </si>
  <si>
    <t>Support</t>
  </si>
  <si>
    <t>June</t>
  </si>
  <si>
    <t>Coho Vineyard</t>
  </si>
  <si>
    <t>Canada - East</t>
  </si>
  <si>
    <t>July</t>
  </si>
  <si>
    <t>Coho Winery</t>
  </si>
  <si>
    <t>Canada - West</t>
  </si>
  <si>
    <t>Written Proposal</t>
  </si>
  <si>
    <t>August</t>
  </si>
  <si>
    <t>Coho Vineyard &amp; Winery</t>
  </si>
  <si>
    <t>EMEA - UK</t>
  </si>
  <si>
    <t>September</t>
  </si>
  <si>
    <t>EMEA - France</t>
  </si>
  <si>
    <t>October</t>
  </si>
  <si>
    <t>Contoso Pharmaceuticals</t>
  </si>
  <si>
    <t>EMEA - Germany</t>
  </si>
  <si>
    <t>November</t>
  </si>
  <si>
    <t>Consolidated Messenger</t>
  </si>
  <si>
    <t>EMEA - Italy</t>
  </si>
  <si>
    <t>December</t>
  </si>
  <si>
    <t>Fabrikam, Inc.</t>
  </si>
  <si>
    <t>EMEA - Other</t>
  </si>
  <si>
    <t>Fourth Coffee</t>
  </si>
  <si>
    <t>APSA - Asia</t>
  </si>
  <si>
    <t>Graphic Design Institute</t>
  </si>
  <si>
    <t>APSA - Pacific</t>
  </si>
  <si>
    <t>Services</t>
  </si>
  <si>
    <t>Humongous Insurance</t>
  </si>
  <si>
    <t>APSA - Mexico</t>
  </si>
  <si>
    <t>Litware, Inc.</t>
  </si>
  <si>
    <t>APSA - Australia</t>
  </si>
  <si>
    <t>Lucerne Publishing</t>
  </si>
  <si>
    <t>APSA - Other</t>
  </si>
  <si>
    <t>Margie's Travel</t>
  </si>
  <si>
    <t>Northwind Traders</t>
  </si>
  <si>
    <t>Proseware, Inc.</t>
  </si>
  <si>
    <t>School of Fine Art</t>
  </si>
  <si>
    <t>TOTAL</t>
  </si>
  <si>
    <t>Detailed Sales Pipeline Management</t>
  </si>
  <si>
    <t>Customer
Contact</t>
  </si>
  <si>
    <t>Kim Abercrombie</t>
  </si>
  <si>
    <t>Gabriele Cannata</t>
  </si>
  <si>
    <t>Barbara S. Decker</t>
  </si>
  <si>
    <t>Susan W. Eaton</t>
  </si>
  <si>
    <t>Kathie Flood</t>
  </si>
  <si>
    <t>Janice Galvin</t>
  </si>
  <si>
    <t>Adina Hagege</t>
  </si>
  <si>
    <t>Shu Ito</t>
  </si>
  <si>
    <t>Sandeep Kaliyath</t>
  </si>
  <si>
    <t>Rebecca Laszlo</t>
  </si>
  <si>
    <t>Diane Margheim</t>
  </si>
  <si>
    <t>Paula Nartker</t>
  </si>
  <si>
    <t>Robert O'Hara</t>
  </si>
  <si>
    <t>Carol Philips</t>
  </si>
  <si>
    <t>Kim Ralls</t>
  </si>
  <si>
    <t>Sharon Salavaria</t>
  </si>
  <si>
    <t>Andy Teal</t>
  </si>
  <si>
    <t>Sunil Uppal</t>
  </si>
  <si>
    <t>H. Brian Valentine</t>
  </si>
  <si>
    <t>Contact</t>
  </si>
  <si>
    <t>Lead</t>
  </si>
  <si>
    <t>Qualified Lead</t>
  </si>
  <si>
    <t>Executive Sponsorship</t>
  </si>
  <si>
    <t>Proposal Discussed</t>
  </si>
  <si>
    <t>Contract</t>
  </si>
  <si>
    <t>Purchase Order</t>
  </si>
  <si>
    <t>Invoice</t>
  </si>
  <si>
    <t>Payment</t>
  </si>
  <si>
    <t>Acceptance</t>
  </si>
  <si>
    <t>Lead
Source</t>
  </si>
  <si>
    <t>Partner</t>
  </si>
  <si>
    <t>Customer Reference</t>
  </si>
  <si>
    <t>Web Inquiry</t>
  </si>
  <si>
    <t>Web Event</t>
  </si>
  <si>
    <t>Conference</t>
  </si>
  <si>
    <t>Monthly Total</t>
  </si>
  <si>
    <t>Alpine Ski House</t>
  </si>
  <si>
    <t>Robert Walters</t>
  </si>
  <si>
    <t>US - Northeast</t>
  </si>
  <si>
    <t>US - Southeast</t>
  </si>
  <si>
    <t>US - Northwest</t>
  </si>
  <si>
    <t>US - Southwest</t>
  </si>
  <si>
    <t>Cumulative</t>
  </si>
  <si>
    <t>Contoso, Ltd.</t>
  </si>
  <si>
    <t>David Jaffe</t>
  </si>
  <si>
    <t>Angela Barbariol</t>
  </si>
  <si>
    <t>Prof. Services</t>
  </si>
  <si>
    <t>Instructions: Enter values into the white and yellow cells only.</t>
  </si>
  <si>
    <t>E-Mail</t>
  </si>
  <si>
    <r>
      <t>&lt;</t>
    </r>
    <r>
      <rPr>
        <b/>
        <sz val="12"/>
        <rFont val="Arial"/>
        <family val="2"/>
      </rPr>
      <t>Company Name</t>
    </r>
    <r>
      <rPr>
        <sz val="12"/>
        <rFont val="Arial"/>
        <family val="2"/>
      </rPr>
      <t>&gt;</t>
    </r>
    <r>
      <rPr>
        <b/>
        <sz val="12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</si>
</sst>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 Black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9.7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/>
      <right style="thin">
        <color indexed="55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9"/>
      </bottom>
      <diagonal/>
    </border>
    <border>
      <left/>
      <right style="thin">
        <color indexed="8"/>
      </right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 style="medium">
        <color indexed="64"/>
      </left>
      <right style="medium">
        <color indexed="55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55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55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164" fontId="5" fillId="2" borderId="1" xfId="1" applyNumberFormat="1" applyFont="1" applyFill="1" applyBorder="1" applyAlignment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64" fontId="5" fillId="2" borderId="4" xfId="0" applyNumberFormat="1" applyFont="1" applyFill="1" applyBorder="1" applyAlignment="1"/>
    <xf numFmtId="0" fontId="5" fillId="3" borderId="5" xfId="0" applyFont="1" applyFill="1" applyBorder="1" applyAlignment="1" applyProtection="1">
      <protection locked="0"/>
    </xf>
    <xf numFmtId="0" fontId="0" fillId="3" borderId="6" xfId="0" applyFill="1" applyBorder="1" applyProtection="1">
      <protection locked="0"/>
    </xf>
    <xf numFmtId="164" fontId="5" fillId="3" borderId="7" xfId="1" applyNumberFormat="1" applyFont="1" applyFill="1" applyBorder="1" applyAlignment="1" applyProtection="1">
      <alignment horizontal="right"/>
      <protection locked="0"/>
    </xf>
    <xf numFmtId="0" fontId="5" fillId="0" borderId="5" xfId="0" applyFont="1" applyFill="1" applyBorder="1" applyAlignment="1" applyProtection="1">
      <protection locked="0"/>
    </xf>
    <xf numFmtId="0" fontId="0" fillId="0" borderId="6" xfId="0" applyFill="1" applyBorder="1" applyProtection="1">
      <protection locked="0"/>
    </xf>
    <xf numFmtId="164" fontId="5" fillId="0" borderId="7" xfId="1" applyNumberFormat="1" applyFont="1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left"/>
      <protection locked="0"/>
    </xf>
    <xf numFmtId="0" fontId="4" fillId="4" borderId="8" xfId="0" applyFont="1" applyFill="1" applyBorder="1" applyAlignment="1"/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3" borderId="12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/>
    <xf numFmtId="0" fontId="0" fillId="0" borderId="6" xfId="0" applyFill="1" applyBorder="1" applyAlignment="1" applyProtection="1">
      <alignment horizontal="left"/>
      <protection locked="0"/>
    </xf>
    <xf numFmtId="164" fontId="5" fillId="2" borderId="11" xfId="1" applyNumberFormat="1" applyFont="1" applyFill="1" applyBorder="1" applyAlignment="1"/>
    <xf numFmtId="9" fontId="5" fillId="2" borderId="14" xfId="2" applyFont="1" applyFill="1" applyBorder="1" applyAlignment="1" applyProtection="1">
      <alignment horizontal="center"/>
      <protection locked="0"/>
    </xf>
    <xf numFmtId="9" fontId="5" fillId="2" borderId="15" xfId="2" applyFont="1" applyFill="1" applyBorder="1" applyAlignment="1" applyProtection="1">
      <alignment horizontal="center"/>
      <protection locked="0"/>
    </xf>
    <xf numFmtId="9" fontId="5" fillId="2" borderId="16" xfId="2" applyFont="1" applyFill="1" applyBorder="1" applyAlignment="1" applyProtection="1">
      <alignment horizontal="center"/>
      <protection locked="0"/>
    </xf>
    <xf numFmtId="164" fontId="5" fillId="2" borderId="14" xfId="0" applyNumberFormat="1" applyFont="1" applyFill="1" applyBorder="1" applyAlignment="1"/>
    <xf numFmtId="164" fontId="5" fillId="2" borderId="10" xfId="0" applyNumberFormat="1" applyFont="1" applyFill="1" applyBorder="1" applyAlignment="1"/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5" fillId="3" borderId="20" xfId="0" applyFont="1" applyFill="1" applyBorder="1" applyAlignment="1" applyProtection="1">
      <alignment horizontal="left"/>
      <protection locked="0"/>
    </xf>
    <xf numFmtId="0" fontId="5" fillId="0" borderId="20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protection locked="0"/>
    </xf>
    <xf numFmtId="0" fontId="10" fillId="0" borderId="0" xfId="0" applyFont="1" applyAlignment="1" applyProtection="1">
      <protection locked="0"/>
    </xf>
    <xf numFmtId="0" fontId="4" fillId="4" borderId="21" xfId="0" applyFont="1" applyFill="1" applyBorder="1" applyAlignment="1" applyProtection="1">
      <alignment horizontal="center" wrapText="1"/>
      <protection locked="0"/>
    </xf>
    <xf numFmtId="0" fontId="4" fillId="4" borderId="22" xfId="0" applyFont="1" applyFill="1" applyBorder="1" applyAlignment="1" applyProtection="1">
      <alignment horizontal="center" wrapText="1"/>
      <protection locked="0"/>
    </xf>
    <xf numFmtId="0" fontId="4" fillId="4" borderId="23" xfId="0" applyFont="1" applyFill="1" applyBorder="1" applyAlignment="1" applyProtection="1">
      <alignment horizontal="center" wrapText="1"/>
      <protection locked="0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164" fontId="4" fillId="4" borderId="26" xfId="0" applyNumberFormat="1" applyFont="1" applyFill="1" applyBorder="1" applyAlignment="1">
      <alignment horizontal="center"/>
    </xf>
    <xf numFmtId="164" fontId="4" fillId="4" borderId="27" xfId="0" applyNumberFormat="1" applyFont="1" applyFill="1" applyBorder="1"/>
    <xf numFmtId="164" fontId="4" fillId="4" borderId="28" xfId="0" applyNumberFormat="1" applyFont="1" applyFill="1" applyBorder="1"/>
    <xf numFmtId="164" fontId="6" fillId="5" borderId="29" xfId="0" applyNumberFormat="1" applyFont="1" applyFill="1" applyBorder="1" applyAlignment="1"/>
    <xf numFmtId="164" fontId="6" fillId="5" borderId="30" xfId="0" applyNumberFormat="1" applyFont="1" applyFill="1" applyBorder="1" applyAlignment="1"/>
    <xf numFmtId="164" fontId="6" fillId="5" borderId="31" xfId="0" applyNumberFormat="1" applyFont="1" applyFill="1" applyBorder="1" applyAlignment="1"/>
    <xf numFmtId="164" fontId="6" fillId="5" borderId="32" xfId="0" applyNumberFormat="1" applyFont="1" applyFill="1" applyBorder="1" applyAlignment="1"/>
    <xf numFmtId="164" fontId="6" fillId="5" borderId="33" xfId="0" applyNumberFormat="1" applyFont="1" applyFill="1" applyBorder="1" applyAlignment="1"/>
    <xf numFmtId="0" fontId="8" fillId="0" borderId="34" xfId="0" applyFont="1" applyBorder="1"/>
    <xf numFmtId="164" fontId="4" fillId="4" borderId="35" xfId="0" applyNumberFormat="1" applyFont="1" applyFill="1" applyBorder="1"/>
    <xf numFmtId="0" fontId="4" fillId="4" borderId="36" xfId="0" applyFont="1" applyFill="1" applyBorder="1"/>
    <xf numFmtId="0" fontId="4" fillId="4" borderId="37" xfId="0" applyFont="1" applyFill="1" applyBorder="1" applyAlignment="1" applyProtection="1">
      <alignment horizontal="center" wrapText="1"/>
      <protection locked="0"/>
    </xf>
    <xf numFmtId="0" fontId="4" fillId="4" borderId="38" xfId="0" applyFont="1" applyFill="1" applyBorder="1" applyAlignment="1">
      <alignment horizontal="center" wrapText="1"/>
    </xf>
    <xf numFmtId="0" fontId="4" fillId="4" borderId="39" xfId="0" applyFont="1" applyFill="1" applyBorder="1" applyAlignment="1">
      <alignment horizontal="center" wrapText="1"/>
    </xf>
    <xf numFmtId="0" fontId="4" fillId="4" borderId="40" xfId="0" applyFont="1" applyFill="1" applyBorder="1" applyAlignment="1">
      <alignment horizontal="center" wrapText="1"/>
    </xf>
    <xf numFmtId="0" fontId="11" fillId="0" borderId="0" xfId="0" applyFont="1" applyAlignment="1" applyProtection="1">
      <protection locked="0"/>
    </xf>
    <xf numFmtId="0" fontId="5" fillId="3" borderId="2" xfId="0" applyFont="1" applyFill="1" applyBorder="1" applyAlignment="1" applyProtection="1"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164" fontId="5" fillId="3" borderId="3" xfId="1" applyNumberFormat="1" applyFont="1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5" fillId="3" borderId="19" xfId="0" applyFont="1" applyFill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Monthly Weighted Forecast</a:t>
            </a:r>
          </a:p>
        </c:rich>
      </c:tx>
      <c:layout>
        <c:manualLayout>
          <c:xMode val="edge"/>
          <c:yMode val="edge"/>
          <c:x val="0.38068812430632631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760266370699222"/>
          <c:y val="0.12234910277324633"/>
          <c:w val="0.83129855715871259"/>
          <c:h val="0.70799347471451879"/>
        </c:manualLayout>
      </c:layout>
      <c:lineChart>
        <c:grouping val="standard"/>
        <c:ser>
          <c:idx val="0"/>
          <c:order val="0"/>
          <c:tx>
            <c:v>Monthly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'Pipeline Calculations'!$B$28:$M$28</c:f>
              <c:numCache>
                <c:formatCode>_("$"* #,##0_);_("$"* \(#,##0\);_("$"* "-"??_);_(@_)</c:formatCode>
                <c:ptCount val="12"/>
                <c:pt idx="0">
                  <c:v>114600</c:v>
                </c:pt>
                <c:pt idx="1">
                  <c:v>93840</c:v>
                </c:pt>
                <c:pt idx="2">
                  <c:v>322850</c:v>
                </c:pt>
                <c:pt idx="3">
                  <c:v>135850</c:v>
                </c:pt>
                <c:pt idx="4">
                  <c:v>130000</c:v>
                </c:pt>
                <c:pt idx="5">
                  <c:v>227000</c:v>
                </c:pt>
                <c:pt idx="6">
                  <c:v>149000</c:v>
                </c:pt>
                <c:pt idx="7">
                  <c:v>42600</c:v>
                </c:pt>
                <c:pt idx="8">
                  <c:v>113940</c:v>
                </c:pt>
                <c:pt idx="9">
                  <c:v>311200</c:v>
                </c:pt>
                <c:pt idx="10">
                  <c:v>145125</c:v>
                </c:pt>
                <c:pt idx="11">
                  <c:v>169250</c:v>
                </c:pt>
              </c:numCache>
            </c:numRef>
          </c:val>
        </c:ser>
        <c:ser>
          <c:idx val="1"/>
          <c:order val="1"/>
          <c:tx>
            <c:v>Cumulative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'Pipeline Calculations'!$B$29:$M$29</c:f>
              <c:numCache>
                <c:formatCode>_("$"* #,##0_);_("$"* \(#,##0\);_("$"* "-"??_);_(@_)</c:formatCode>
                <c:ptCount val="12"/>
                <c:pt idx="0">
                  <c:v>114600</c:v>
                </c:pt>
                <c:pt idx="1">
                  <c:v>208440</c:v>
                </c:pt>
                <c:pt idx="2">
                  <c:v>531290</c:v>
                </c:pt>
                <c:pt idx="3">
                  <c:v>667140</c:v>
                </c:pt>
                <c:pt idx="4">
                  <c:v>797140</c:v>
                </c:pt>
                <c:pt idx="5">
                  <c:v>1024140</c:v>
                </c:pt>
                <c:pt idx="6">
                  <c:v>1173140</c:v>
                </c:pt>
                <c:pt idx="7">
                  <c:v>1215740</c:v>
                </c:pt>
                <c:pt idx="8">
                  <c:v>1329680</c:v>
                </c:pt>
                <c:pt idx="9">
                  <c:v>1640880</c:v>
                </c:pt>
                <c:pt idx="10">
                  <c:v>1786005</c:v>
                </c:pt>
                <c:pt idx="11">
                  <c:v>1955255</c:v>
                </c:pt>
              </c:numCache>
            </c:numRef>
          </c:val>
        </c:ser>
        <c:marker val="1"/>
        <c:axId val="266392320"/>
        <c:axId val="266394624"/>
      </c:lineChart>
      <c:catAx>
        <c:axId val="2663923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4605993340732517"/>
              <c:y val="0.936378466557911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394624"/>
        <c:crosses val="autoZero"/>
        <c:auto val="1"/>
        <c:lblAlgn val="ctr"/>
        <c:lblOffset val="100"/>
        <c:tickMarkSkip val="1"/>
      </c:catAx>
      <c:valAx>
        <c:axId val="266394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Forecast Revenue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6704730831973897"/>
            </c:manualLayout>
          </c:layout>
          <c:spPr>
            <a:noFill/>
            <a:ln w="25400">
              <a:noFill/>
            </a:ln>
          </c:spPr>
        </c:title>
        <c:numFmt formatCode="_(&quot;$&quot;* #,##0_);_(&quot;$&quot;* \(#,##0\);_(&quot;$&quot;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3923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1"/>
  </sheetPr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66675</xdr:rowOff>
    </xdr:from>
    <xdr:to>
      <xdr:col>2</xdr:col>
      <xdr:colOff>866775</xdr:colOff>
      <xdr:row>2</xdr:row>
      <xdr:rowOff>76200</xdr:rowOff>
    </xdr:to>
    <xdr:pic>
      <xdr:nvPicPr>
        <xdr:cNvPr id="1026" name="Picture 2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66675"/>
          <a:ext cx="8572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95250</xdr:rowOff>
    </xdr:from>
    <xdr:to>
      <xdr:col>5</xdr:col>
      <xdr:colOff>219075</xdr:colOff>
      <xdr:row>2</xdr:row>
      <xdr:rowOff>104775</xdr:rowOff>
    </xdr:to>
    <xdr:pic>
      <xdr:nvPicPr>
        <xdr:cNvPr id="2049" name="Picture 1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95250"/>
          <a:ext cx="8572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7"/>
    <pageSetUpPr fitToPage="1"/>
  </sheetPr>
  <dimension ref="A1:H29"/>
  <sheetViews>
    <sheetView tabSelected="1" workbookViewId="0">
      <selection activeCell="G7" sqref="G7"/>
    </sheetView>
  </sheetViews>
  <sheetFormatPr defaultRowHeight="12.75"/>
  <cols>
    <col min="1" max="1" width="25.5703125" customWidth="1"/>
    <col min="2" max="2" width="18.140625" customWidth="1"/>
    <col min="3" max="4" width="18.28515625" customWidth="1"/>
    <col min="5" max="5" width="13" customWidth="1"/>
    <col min="6" max="6" width="14.140625" customWidth="1"/>
    <col min="7" max="7" width="20.140625" bestFit="1" customWidth="1"/>
    <col min="8" max="8" width="12" customWidth="1"/>
  </cols>
  <sheetData>
    <row r="1" spans="1:8" ht="16.5">
      <c r="A1" s="60" t="s">
        <v>127</v>
      </c>
      <c r="B1" s="5"/>
      <c r="C1" s="5"/>
      <c r="D1" s="5"/>
      <c r="E1" s="5"/>
      <c r="F1" s="5"/>
      <c r="G1" s="5"/>
      <c r="H1" s="5"/>
    </row>
    <row r="2" spans="1:8" ht="16.5">
      <c r="A2" s="38" t="s">
        <v>76</v>
      </c>
      <c r="B2" s="5"/>
      <c r="C2" s="5"/>
      <c r="D2" s="5"/>
      <c r="E2" s="5"/>
      <c r="F2" s="5"/>
      <c r="G2" s="5"/>
      <c r="H2" s="5"/>
    </row>
    <row r="3" spans="1:8" ht="15">
      <c r="A3" s="39" t="s">
        <v>0</v>
      </c>
      <c r="B3" s="5"/>
      <c r="C3" s="5"/>
      <c r="D3" s="5"/>
      <c r="E3" s="5"/>
      <c r="F3" s="5"/>
      <c r="G3" s="5"/>
      <c r="H3" s="5"/>
    </row>
    <row r="4" spans="1:8" ht="15">
      <c r="A4" s="4"/>
      <c r="B4" s="5"/>
      <c r="C4" s="5"/>
      <c r="D4" s="5"/>
      <c r="E4" s="5"/>
      <c r="F4" s="5"/>
      <c r="G4" s="5"/>
      <c r="H4" s="5"/>
    </row>
    <row r="5" spans="1:8" s="26" customFormat="1" ht="13.5" thickBot="1">
      <c r="A5" s="24" t="s">
        <v>125</v>
      </c>
      <c r="B5" s="25"/>
      <c r="C5" s="25"/>
      <c r="D5" s="25"/>
      <c r="E5" s="25"/>
      <c r="F5" s="25"/>
      <c r="G5" s="25"/>
      <c r="H5" s="25"/>
    </row>
    <row r="6" spans="1:8" ht="26.25" thickBot="1">
      <c r="A6" s="42" t="s">
        <v>13</v>
      </c>
      <c r="B6" s="41" t="s">
        <v>77</v>
      </c>
      <c r="C6" s="41" t="s">
        <v>14</v>
      </c>
      <c r="D6" s="41" t="s">
        <v>107</v>
      </c>
      <c r="E6" s="41" t="s">
        <v>15</v>
      </c>
      <c r="F6" s="41" t="s">
        <v>16</v>
      </c>
      <c r="G6" s="41" t="s">
        <v>17</v>
      </c>
      <c r="H6" s="40" t="s">
        <v>19</v>
      </c>
    </row>
    <row r="7" spans="1:8">
      <c r="A7" s="61" t="s">
        <v>55</v>
      </c>
      <c r="B7" s="62" t="s">
        <v>87</v>
      </c>
      <c r="C7" s="63" t="s">
        <v>56</v>
      </c>
      <c r="D7" s="64" t="s">
        <v>109</v>
      </c>
      <c r="E7" s="64" t="s">
        <v>25</v>
      </c>
      <c r="F7" s="65">
        <v>155500</v>
      </c>
      <c r="G7" s="66" t="s">
        <v>106</v>
      </c>
      <c r="H7" s="67" t="s">
        <v>57</v>
      </c>
    </row>
    <row r="8" spans="1:8">
      <c r="A8" s="10" t="s">
        <v>21</v>
      </c>
      <c r="B8" s="14" t="s">
        <v>78</v>
      </c>
      <c r="C8" s="11" t="s">
        <v>116</v>
      </c>
      <c r="D8" s="20" t="s">
        <v>110</v>
      </c>
      <c r="E8" s="20" t="s">
        <v>22</v>
      </c>
      <c r="F8" s="12">
        <v>150000</v>
      </c>
      <c r="G8" s="14" t="s">
        <v>97</v>
      </c>
      <c r="H8" s="37" t="s">
        <v>23</v>
      </c>
    </row>
    <row r="9" spans="1:8">
      <c r="A9" s="7" t="s">
        <v>69</v>
      </c>
      <c r="B9" s="15" t="s">
        <v>93</v>
      </c>
      <c r="C9" s="13" t="s">
        <v>70</v>
      </c>
      <c r="D9" s="21" t="s">
        <v>108</v>
      </c>
      <c r="E9" s="21" t="s">
        <v>64</v>
      </c>
      <c r="F9" s="9">
        <v>146500</v>
      </c>
      <c r="G9" s="15" t="s">
        <v>97</v>
      </c>
      <c r="H9" s="36" t="s">
        <v>57</v>
      </c>
    </row>
    <row r="10" spans="1:8">
      <c r="A10" s="7" t="s">
        <v>43</v>
      </c>
      <c r="B10" s="13" t="s">
        <v>84</v>
      </c>
      <c r="C10" s="8" t="s">
        <v>44</v>
      </c>
      <c r="D10" s="19" t="s">
        <v>108</v>
      </c>
      <c r="E10" s="19" t="s">
        <v>29</v>
      </c>
      <c r="F10" s="9">
        <v>142000</v>
      </c>
      <c r="G10" s="13" t="s">
        <v>102</v>
      </c>
      <c r="H10" s="36" t="s">
        <v>46</v>
      </c>
    </row>
    <row r="11" spans="1:8">
      <c r="A11" s="10" t="s">
        <v>62</v>
      </c>
      <c r="B11" s="14" t="s">
        <v>90</v>
      </c>
      <c r="C11" s="11" t="s">
        <v>63</v>
      </c>
      <c r="D11" s="20" t="s">
        <v>110</v>
      </c>
      <c r="E11" s="20" t="s">
        <v>64</v>
      </c>
      <c r="F11" s="12">
        <v>140000</v>
      </c>
      <c r="G11" s="14" t="s">
        <v>102</v>
      </c>
      <c r="H11" s="37" t="s">
        <v>36</v>
      </c>
    </row>
    <row r="12" spans="1:8">
      <c r="A12" s="10" t="s">
        <v>35</v>
      </c>
      <c r="B12" s="27" t="s">
        <v>81</v>
      </c>
      <c r="C12" s="11" t="s">
        <v>118</v>
      </c>
      <c r="D12" s="20" t="s">
        <v>111</v>
      </c>
      <c r="E12" s="20" t="s">
        <v>124</v>
      </c>
      <c r="F12" s="12">
        <v>148000</v>
      </c>
      <c r="G12" s="27" t="s">
        <v>100</v>
      </c>
      <c r="H12" s="37" t="s">
        <v>36</v>
      </c>
    </row>
    <row r="13" spans="1:8">
      <c r="A13" s="10" t="s">
        <v>58</v>
      </c>
      <c r="B13" s="14" t="s">
        <v>88</v>
      </c>
      <c r="C13" s="11" t="s">
        <v>59</v>
      </c>
      <c r="D13" s="20" t="s">
        <v>112</v>
      </c>
      <c r="E13" s="20" t="s">
        <v>22</v>
      </c>
      <c r="F13" s="12">
        <v>166000</v>
      </c>
      <c r="G13" s="14" t="s">
        <v>100</v>
      </c>
      <c r="H13" s="37" t="s">
        <v>23</v>
      </c>
    </row>
    <row r="14" spans="1:8">
      <c r="A14" s="7" t="s">
        <v>74</v>
      </c>
      <c r="B14" s="15" t="s">
        <v>115</v>
      </c>
      <c r="C14" s="15" t="s">
        <v>50</v>
      </c>
      <c r="D14" s="23" t="s">
        <v>110</v>
      </c>
      <c r="E14" s="23" t="s">
        <v>64</v>
      </c>
      <c r="F14" s="9">
        <v>173000</v>
      </c>
      <c r="G14" s="15" t="s">
        <v>100</v>
      </c>
      <c r="H14" s="36" t="s">
        <v>34</v>
      </c>
    </row>
    <row r="15" spans="1:8">
      <c r="A15" s="7" t="s">
        <v>121</v>
      </c>
      <c r="B15" s="13" t="s">
        <v>122</v>
      </c>
      <c r="C15" s="8" t="s">
        <v>50</v>
      </c>
      <c r="D15" s="19" t="s">
        <v>112</v>
      </c>
      <c r="E15" s="19" t="s">
        <v>33</v>
      </c>
      <c r="F15" s="9">
        <v>172500</v>
      </c>
      <c r="G15" s="13" t="s">
        <v>104</v>
      </c>
      <c r="H15" s="36" t="s">
        <v>51</v>
      </c>
    </row>
    <row r="16" spans="1:8">
      <c r="A16" s="7" t="s">
        <v>60</v>
      </c>
      <c r="B16" s="15" t="s">
        <v>89</v>
      </c>
      <c r="C16" s="8" t="s">
        <v>61</v>
      </c>
      <c r="D16" s="19" t="s">
        <v>126</v>
      </c>
      <c r="E16" s="19" t="s">
        <v>29</v>
      </c>
      <c r="F16" s="9">
        <v>180000</v>
      </c>
      <c r="G16" s="15" t="s">
        <v>104</v>
      </c>
      <c r="H16" s="36" t="s">
        <v>30</v>
      </c>
    </row>
    <row r="17" spans="1:8">
      <c r="A17" s="7" t="s">
        <v>24</v>
      </c>
      <c r="B17" s="13" t="s">
        <v>123</v>
      </c>
      <c r="C17" s="8" t="s">
        <v>117</v>
      </c>
      <c r="D17" s="19" t="s">
        <v>126</v>
      </c>
      <c r="E17" s="19" t="s">
        <v>25</v>
      </c>
      <c r="F17" s="9">
        <v>145200</v>
      </c>
      <c r="G17" s="13" t="s">
        <v>98</v>
      </c>
      <c r="H17" s="36" t="s">
        <v>27</v>
      </c>
    </row>
    <row r="18" spans="1:8">
      <c r="A18" s="10" t="s">
        <v>67</v>
      </c>
      <c r="B18" s="14" t="s">
        <v>92</v>
      </c>
      <c r="C18" s="11" t="s">
        <v>68</v>
      </c>
      <c r="D18" s="20" t="s">
        <v>110</v>
      </c>
      <c r="E18" s="20" t="s">
        <v>124</v>
      </c>
      <c r="F18" s="12">
        <v>173200</v>
      </c>
      <c r="G18" s="14" t="s">
        <v>98</v>
      </c>
      <c r="H18" s="37" t="s">
        <v>51</v>
      </c>
    </row>
    <row r="19" spans="1:8">
      <c r="A19" s="7" t="s">
        <v>31</v>
      </c>
      <c r="B19" s="13" t="s">
        <v>80</v>
      </c>
      <c r="C19" s="8" t="s">
        <v>32</v>
      </c>
      <c r="D19" s="19" t="s">
        <v>109</v>
      </c>
      <c r="E19" s="19" t="s">
        <v>33</v>
      </c>
      <c r="F19" s="9">
        <v>147500</v>
      </c>
      <c r="G19" s="13" t="s">
        <v>26</v>
      </c>
      <c r="H19" s="36" t="s">
        <v>34</v>
      </c>
    </row>
    <row r="20" spans="1:8">
      <c r="A20" s="10" t="s">
        <v>73</v>
      </c>
      <c r="B20" s="14" t="s">
        <v>96</v>
      </c>
      <c r="C20" s="14" t="s">
        <v>41</v>
      </c>
      <c r="D20" s="22" t="s">
        <v>109</v>
      </c>
      <c r="E20" s="22" t="s">
        <v>33</v>
      </c>
      <c r="F20" s="12">
        <v>157000</v>
      </c>
      <c r="G20" s="14" t="s">
        <v>26</v>
      </c>
      <c r="H20" s="37" t="s">
        <v>30</v>
      </c>
    </row>
    <row r="21" spans="1:8">
      <c r="A21" s="10" t="s">
        <v>52</v>
      </c>
      <c r="B21" s="27" t="s">
        <v>86</v>
      </c>
      <c r="C21" s="11" t="s">
        <v>53</v>
      </c>
      <c r="D21" s="20" t="s">
        <v>126</v>
      </c>
      <c r="E21" s="20" t="s">
        <v>25</v>
      </c>
      <c r="F21" s="12">
        <v>163500</v>
      </c>
      <c r="G21" s="27" t="s">
        <v>105</v>
      </c>
      <c r="H21" s="37" t="s">
        <v>54</v>
      </c>
    </row>
    <row r="22" spans="1:8">
      <c r="A22" s="10" t="s">
        <v>71</v>
      </c>
      <c r="B22" s="14" t="s">
        <v>94</v>
      </c>
      <c r="C22" s="14" t="s">
        <v>116</v>
      </c>
      <c r="D22" s="22" t="s">
        <v>126</v>
      </c>
      <c r="E22" s="22" t="s">
        <v>38</v>
      </c>
      <c r="F22" s="12">
        <v>156750</v>
      </c>
      <c r="G22" s="14" t="s">
        <v>105</v>
      </c>
      <c r="H22" s="37" t="s">
        <v>54</v>
      </c>
    </row>
    <row r="23" spans="1:8">
      <c r="A23" s="7" t="s">
        <v>37</v>
      </c>
      <c r="B23" s="13" t="s">
        <v>82</v>
      </c>
      <c r="C23" s="8" t="s">
        <v>119</v>
      </c>
      <c r="D23" s="19" t="s">
        <v>112</v>
      </c>
      <c r="E23" s="19" t="s">
        <v>38</v>
      </c>
      <c r="F23" s="9">
        <v>175000</v>
      </c>
      <c r="G23" s="13" t="s">
        <v>101</v>
      </c>
      <c r="H23" s="36" t="s">
        <v>39</v>
      </c>
    </row>
    <row r="24" spans="1:8">
      <c r="A24" s="10" t="s">
        <v>47</v>
      </c>
      <c r="B24" s="27" t="s">
        <v>85</v>
      </c>
      <c r="C24" s="11" t="s">
        <v>48</v>
      </c>
      <c r="D24" s="20" t="s">
        <v>109</v>
      </c>
      <c r="E24" s="20" t="s">
        <v>22</v>
      </c>
      <c r="F24" s="12">
        <v>189900</v>
      </c>
      <c r="G24" s="27" t="s">
        <v>103</v>
      </c>
      <c r="H24" s="37" t="s">
        <v>49</v>
      </c>
    </row>
    <row r="25" spans="1:8">
      <c r="A25" s="10" t="s">
        <v>114</v>
      </c>
      <c r="B25" s="27" t="s">
        <v>79</v>
      </c>
      <c r="C25" s="11" t="s">
        <v>28</v>
      </c>
      <c r="D25" s="20" t="s">
        <v>108</v>
      </c>
      <c r="E25" s="20" t="s">
        <v>29</v>
      </c>
      <c r="F25" s="12">
        <v>162500</v>
      </c>
      <c r="G25" s="27" t="s">
        <v>99</v>
      </c>
      <c r="H25" s="37" t="s">
        <v>30</v>
      </c>
    </row>
    <row r="26" spans="1:8">
      <c r="A26" s="7" t="s">
        <v>65</v>
      </c>
      <c r="B26" s="15" t="s">
        <v>91</v>
      </c>
      <c r="C26" s="8" t="s">
        <v>66</v>
      </c>
      <c r="D26" s="19" t="s">
        <v>111</v>
      </c>
      <c r="E26" s="19" t="s">
        <v>38</v>
      </c>
      <c r="F26" s="9">
        <v>155000</v>
      </c>
      <c r="G26" s="15" t="s">
        <v>99</v>
      </c>
      <c r="H26" s="36" t="s">
        <v>39</v>
      </c>
    </row>
    <row r="27" spans="1:8">
      <c r="A27" s="10" t="s">
        <v>40</v>
      </c>
      <c r="B27" s="27" t="s">
        <v>83</v>
      </c>
      <c r="C27" s="11" t="s">
        <v>41</v>
      </c>
      <c r="D27" s="20" t="s">
        <v>126</v>
      </c>
      <c r="E27" s="20" t="s">
        <v>33</v>
      </c>
      <c r="F27" s="12">
        <v>149000</v>
      </c>
      <c r="G27" s="27" t="s">
        <v>45</v>
      </c>
      <c r="H27" s="37" t="s">
        <v>42</v>
      </c>
    </row>
    <row r="28" spans="1:8">
      <c r="A28" s="7" t="s">
        <v>72</v>
      </c>
      <c r="B28" s="15" t="s">
        <v>95</v>
      </c>
      <c r="C28" s="15" t="s">
        <v>32</v>
      </c>
      <c r="D28" s="23" t="s">
        <v>112</v>
      </c>
      <c r="E28" s="23" t="s">
        <v>124</v>
      </c>
      <c r="F28" s="9">
        <v>162000</v>
      </c>
      <c r="G28" s="15" t="s">
        <v>45</v>
      </c>
      <c r="H28" s="36" t="s">
        <v>27</v>
      </c>
    </row>
    <row r="29" spans="1:8" ht="13.5" thickBot="1">
      <c r="A29" s="16" t="s">
        <v>75</v>
      </c>
      <c r="B29" s="17"/>
      <c r="C29" s="18"/>
      <c r="D29" s="34"/>
      <c r="E29" s="43"/>
      <c r="F29" s="45">
        <f>SUM(F7:F28)</f>
        <v>3510050</v>
      </c>
      <c r="G29" s="44"/>
      <c r="H29" s="35"/>
    </row>
  </sheetData>
  <sortState ref="A7:H29">
    <sortCondition ref="G7"/>
  </sortState>
  <phoneticPr fontId="2" type="noConversion"/>
  <pageMargins left="0.75" right="0.75" top="1" bottom="1" header="0.5" footer="0.5"/>
  <pageSetup scale="88" orientation="landscape" r:id="rId1"/>
  <headerFooter alignWithMargins="0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  <pageSetUpPr fitToPage="1"/>
  </sheetPr>
  <dimension ref="A1:N29"/>
  <sheetViews>
    <sheetView workbookViewId="0"/>
  </sheetViews>
  <sheetFormatPr defaultRowHeight="12.75"/>
  <cols>
    <col min="1" max="1" width="13.7109375" customWidth="1"/>
    <col min="2" max="7" width="9.7109375" bestFit="1" customWidth="1"/>
    <col min="8" max="14" width="11.28515625" bestFit="1" customWidth="1"/>
  </cols>
  <sheetData>
    <row r="1" spans="1:14" ht="16.5">
      <c r="A1" s="60" t="s">
        <v>127</v>
      </c>
      <c r="C1" s="2"/>
      <c r="D1" s="2"/>
      <c r="E1" s="2"/>
      <c r="F1" s="2"/>
      <c r="G1" s="2"/>
      <c r="H1" s="2"/>
      <c r="I1" s="2"/>
      <c r="J1" s="1"/>
      <c r="K1" s="1"/>
      <c r="L1" s="1"/>
      <c r="M1" s="1"/>
    </row>
    <row r="2" spans="1:14" ht="16.5">
      <c r="A2" s="38" t="s">
        <v>76</v>
      </c>
      <c r="C2" s="2"/>
      <c r="D2" s="2"/>
      <c r="E2" s="2"/>
      <c r="F2" s="2"/>
      <c r="G2" s="2"/>
      <c r="H2" s="2"/>
      <c r="I2" s="2"/>
      <c r="J2" s="1"/>
      <c r="K2" s="1"/>
      <c r="L2" s="1"/>
      <c r="M2" s="1"/>
    </row>
    <row r="3" spans="1:14" ht="15">
      <c r="A3" s="39" t="s">
        <v>0</v>
      </c>
      <c r="C3" s="2"/>
      <c r="D3" s="2"/>
      <c r="E3" s="2"/>
      <c r="F3" s="2"/>
      <c r="G3" s="2"/>
      <c r="H3" s="2"/>
      <c r="I3" s="2"/>
      <c r="J3" s="1"/>
      <c r="K3" s="1"/>
      <c r="L3" s="1"/>
      <c r="M3" s="1"/>
    </row>
    <row r="4" spans="1:14" ht="15.75" thickBot="1">
      <c r="A4" s="5"/>
      <c r="N4" s="1"/>
    </row>
    <row r="5" spans="1:14" ht="26.25" thickBot="1">
      <c r="A5" s="56" t="s">
        <v>18</v>
      </c>
      <c r="B5" s="57" t="s">
        <v>1</v>
      </c>
      <c r="C5" s="58" t="s">
        <v>2</v>
      </c>
      <c r="D5" s="58" t="s">
        <v>3</v>
      </c>
      <c r="E5" s="58" t="s">
        <v>4</v>
      </c>
      <c r="F5" s="58" t="s">
        <v>5</v>
      </c>
      <c r="G5" s="58" t="s">
        <v>6</v>
      </c>
      <c r="H5" s="58" t="s">
        <v>7</v>
      </c>
      <c r="I5" s="58" t="s">
        <v>8</v>
      </c>
      <c r="J5" s="58" t="s">
        <v>9</v>
      </c>
      <c r="K5" s="58" t="s">
        <v>10</v>
      </c>
      <c r="L5" s="58" t="s">
        <v>11</v>
      </c>
      <c r="M5" s="59" t="s">
        <v>12</v>
      </c>
      <c r="N5" s="40" t="s">
        <v>20</v>
      </c>
    </row>
    <row r="6" spans="1:14">
      <c r="A6" s="29">
        <v>0.9</v>
      </c>
      <c r="B6" s="28">
        <f>IF('Pipeline Input'!$H7 = "January",'Pipeline Calculations'!$N6,0)</f>
        <v>0</v>
      </c>
      <c r="C6" s="3">
        <f>IF('Pipeline Input'!$H7 = "February",'Pipeline Calculations'!$N6,0)</f>
        <v>0</v>
      </c>
      <c r="D6" s="3">
        <f>IF('Pipeline Input'!$H7 = "March",'Pipeline Calculations'!$N6,0)</f>
        <v>0</v>
      </c>
      <c r="E6" s="3">
        <f>IF('Pipeline Input'!$H7 = "April",'Pipeline Calculations'!$N6,0)</f>
        <v>0</v>
      </c>
      <c r="F6" s="3">
        <f>IF('Pipeline Input'!$H7 = "May",'Pipeline Calculations'!$N6,0)</f>
        <v>0</v>
      </c>
      <c r="G6" s="3">
        <f>IF('Pipeline Input'!$H7 = "June",'Pipeline Calculations'!$N6,0)</f>
        <v>0</v>
      </c>
      <c r="H6" s="3">
        <f>IF('Pipeline Input'!$H7 = "July",'Pipeline Calculations'!$N6,0)</f>
        <v>0</v>
      </c>
      <c r="I6" s="3">
        <f>IF('Pipeline Input'!$H7 = "August",'Pipeline Calculations'!$N6,0)</f>
        <v>0</v>
      </c>
      <c r="J6" s="3">
        <f>IF('Pipeline Input'!$H7 = "September",'Pipeline Calculations'!$N6,0)</f>
        <v>0</v>
      </c>
      <c r="K6" s="3">
        <f>IF('Pipeline Input'!$H7 = "October",'Pipeline Calculations'!$N6,0)</f>
        <v>0</v>
      </c>
      <c r="L6" s="3">
        <f>IF('Pipeline Input'!$H7 = "November",'Pipeline Calculations'!$N6,0)</f>
        <v>0</v>
      </c>
      <c r="M6" s="3">
        <f>IF('Pipeline Input'!$H7 = "December",'Pipeline Calculations'!$N6,0)</f>
        <v>139950</v>
      </c>
      <c r="N6" s="32">
        <f>'Pipeline Input'!F7*'Pipeline Calculations'!A6</f>
        <v>139950</v>
      </c>
    </row>
    <row r="7" spans="1:14">
      <c r="A7" s="30">
        <v>0.1</v>
      </c>
      <c r="B7" s="28">
        <f>IF('Pipeline Input'!$H8 = "January",'Pipeline Calculations'!$N7,0)</f>
        <v>15000</v>
      </c>
      <c r="C7" s="3">
        <f>IF('Pipeline Input'!$H8 = "February",'Pipeline Calculations'!$N7,0)</f>
        <v>0</v>
      </c>
      <c r="D7" s="3">
        <f>IF('Pipeline Input'!$H8 = "March",'Pipeline Calculations'!$N7,0)</f>
        <v>0</v>
      </c>
      <c r="E7" s="3">
        <f>IF('Pipeline Input'!$H8 = "April",'Pipeline Calculations'!$N7,0)</f>
        <v>0</v>
      </c>
      <c r="F7" s="3">
        <f>IF('Pipeline Input'!$H8 = "May",'Pipeline Calculations'!$N7,0)</f>
        <v>0</v>
      </c>
      <c r="G7" s="3">
        <f>IF('Pipeline Input'!$H8 = "June",'Pipeline Calculations'!$N7,0)</f>
        <v>0</v>
      </c>
      <c r="H7" s="3">
        <f>IF('Pipeline Input'!$H8 = "July",'Pipeline Calculations'!$N7,0)</f>
        <v>0</v>
      </c>
      <c r="I7" s="3">
        <f>IF('Pipeline Input'!$H8 = "August",'Pipeline Calculations'!$N7,0)</f>
        <v>0</v>
      </c>
      <c r="J7" s="3">
        <f>IF('Pipeline Input'!$H8 = "September",'Pipeline Calculations'!$N7,0)</f>
        <v>0</v>
      </c>
      <c r="K7" s="3">
        <f>IF('Pipeline Input'!$H8 = "October",'Pipeline Calculations'!$N7,0)</f>
        <v>0</v>
      </c>
      <c r="L7" s="3">
        <f>IF('Pipeline Input'!$H8 = "November",'Pipeline Calculations'!$N7,0)</f>
        <v>0</v>
      </c>
      <c r="M7" s="3">
        <f>IF('Pipeline Input'!$H8 = "December",'Pipeline Calculations'!$N7,0)</f>
        <v>0</v>
      </c>
      <c r="N7" s="6">
        <f>'Pipeline Input'!F8*'Pipeline Calculations'!A7</f>
        <v>15000</v>
      </c>
    </row>
    <row r="8" spans="1:14">
      <c r="A8" s="30">
        <v>0.2</v>
      </c>
      <c r="B8" s="28">
        <f>IF('Pipeline Input'!$H9 = "January",'Pipeline Calculations'!$N8,0)</f>
        <v>0</v>
      </c>
      <c r="C8" s="3">
        <f>IF('Pipeline Input'!$H9 = "February",'Pipeline Calculations'!$N8,0)</f>
        <v>0</v>
      </c>
      <c r="D8" s="3">
        <f>IF('Pipeline Input'!$H9 = "March",'Pipeline Calculations'!$N8,0)</f>
        <v>0</v>
      </c>
      <c r="E8" s="3">
        <f>IF('Pipeline Input'!$H9 = "April",'Pipeline Calculations'!$N8,0)</f>
        <v>0</v>
      </c>
      <c r="F8" s="3">
        <f>IF('Pipeline Input'!$H9 = "May",'Pipeline Calculations'!$N8,0)</f>
        <v>0</v>
      </c>
      <c r="G8" s="3">
        <f>IF('Pipeline Input'!$H9 = "June",'Pipeline Calculations'!$N8,0)</f>
        <v>0</v>
      </c>
      <c r="H8" s="3">
        <f>IF('Pipeline Input'!$H9 = "July",'Pipeline Calculations'!$N8,0)</f>
        <v>0</v>
      </c>
      <c r="I8" s="3">
        <f>IF('Pipeline Input'!$H9 = "August",'Pipeline Calculations'!$N8,0)</f>
        <v>0</v>
      </c>
      <c r="J8" s="3">
        <f>IF('Pipeline Input'!$H9 = "September",'Pipeline Calculations'!$N8,0)</f>
        <v>0</v>
      </c>
      <c r="K8" s="3">
        <f>IF('Pipeline Input'!$H9 = "October",'Pipeline Calculations'!$N8,0)</f>
        <v>0</v>
      </c>
      <c r="L8" s="3">
        <f>IF('Pipeline Input'!$H9 = "November",'Pipeline Calculations'!$N8,0)</f>
        <v>0</v>
      </c>
      <c r="M8" s="3">
        <f>IF('Pipeline Input'!$H9 = "December",'Pipeline Calculations'!$N8,0)</f>
        <v>29300</v>
      </c>
      <c r="N8" s="6">
        <f>'Pipeline Input'!F9*'Pipeline Calculations'!A8</f>
        <v>29300</v>
      </c>
    </row>
    <row r="9" spans="1:14">
      <c r="A9" s="30">
        <v>0.3</v>
      </c>
      <c r="B9" s="28">
        <f>IF('Pipeline Input'!$H10 = "January",'Pipeline Calculations'!$N9,0)</f>
        <v>0</v>
      </c>
      <c r="C9" s="3">
        <f>IF('Pipeline Input'!$H10 = "February",'Pipeline Calculations'!$N9,0)</f>
        <v>0</v>
      </c>
      <c r="D9" s="3">
        <f>IF('Pipeline Input'!$H10 = "March",'Pipeline Calculations'!$N9,0)</f>
        <v>0</v>
      </c>
      <c r="E9" s="3">
        <f>IF('Pipeline Input'!$H10 = "April",'Pipeline Calculations'!$N9,0)</f>
        <v>0</v>
      </c>
      <c r="F9" s="3">
        <f>IF('Pipeline Input'!$H10 = "May",'Pipeline Calculations'!$N9,0)</f>
        <v>0</v>
      </c>
      <c r="G9" s="3">
        <f>IF('Pipeline Input'!$H10 = "June",'Pipeline Calculations'!$N9,0)</f>
        <v>0</v>
      </c>
      <c r="H9" s="3">
        <f>IF('Pipeline Input'!$H10 = "July",'Pipeline Calculations'!$N9,0)</f>
        <v>0</v>
      </c>
      <c r="I9" s="3">
        <f>IF('Pipeline Input'!$H10 = "August",'Pipeline Calculations'!$N9,0)</f>
        <v>42600</v>
      </c>
      <c r="J9" s="3">
        <f>IF('Pipeline Input'!$H10 = "September",'Pipeline Calculations'!$N9,0)</f>
        <v>0</v>
      </c>
      <c r="K9" s="3">
        <f>IF('Pipeline Input'!$H10 = "October",'Pipeline Calculations'!$N9,0)</f>
        <v>0</v>
      </c>
      <c r="L9" s="3">
        <f>IF('Pipeline Input'!$H10 = "November",'Pipeline Calculations'!$N9,0)</f>
        <v>0</v>
      </c>
      <c r="M9" s="3">
        <f>IF('Pipeline Input'!$H10 = "December",'Pipeline Calculations'!$N9,0)</f>
        <v>0</v>
      </c>
      <c r="N9" s="6">
        <f>'Pipeline Input'!F10*'Pipeline Calculations'!A9</f>
        <v>42600</v>
      </c>
    </row>
    <row r="10" spans="1:14">
      <c r="A10" s="30">
        <v>0.4</v>
      </c>
      <c r="B10" s="28">
        <f>IF('Pipeline Input'!$H11 = "January",'Pipeline Calculations'!$N10,0)</f>
        <v>0</v>
      </c>
      <c r="C10" s="3">
        <f>IF('Pipeline Input'!$H11 = "February",'Pipeline Calculations'!$N10,0)</f>
        <v>0</v>
      </c>
      <c r="D10" s="3">
        <f>IF('Pipeline Input'!$H11 = "March",'Pipeline Calculations'!$N10,0)</f>
        <v>0</v>
      </c>
      <c r="E10" s="3">
        <f>IF('Pipeline Input'!$H11 = "April",'Pipeline Calculations'!$N10,0)</f>
        <v>0</v>
      </c>
      <c r="F10" s="3">
        <f>IF('Pipeline Input'!$H11 = "May",'Pipeline Calculations'!$N10,0)</f>
        <v>56000</v>
      </c>
      <c r="G10" s="3">
        <f>IF('Pipeline Input'!$H11 = "June",'Pipeline Calculations'!$N10,0)</f>
        <v>0</v>
      </c>
      <c r="H10" s="3">
        <f>IF('Pipeline Input'!$H11 = "July",'Pipeline Calculations'!$N10,0)</f>
        <v>0</v>
      </c>
      <c r="I10" s="3">
        <f>IF('Pipeline Input'!$H11 = "August",'Pipeline Calculations'!$N10,0)</f>
        <v>0</v>
      </c>
      <c r="J10" s="3">
        <f>IF('Pipeline Input'!$H11 = "September",'Pipeline Calculations'!$N10,0)</f>
        <v>0</v>
      </c>
      <c r="K10" s="3">
        <f>IF('Pipeline Input'!$H11 = "October",'Pipeline Calculations'!$N10,0)</f>
        <v>0</v>
      </c>
      <c r="L10" s="3">
        <f>IF('Pipeline Input'!$H11 = "November",'Pipeline Calculations'!$N10,0)</f>
        <v>0</v>
      </c>
      <c r="M10" s="3">
        <f>IF('Pipeline Input'!$H11 = "December",'Pipeline Calculations'!$N10,0)</f>
        <v>0</v>
      </c>
      <c r="N10" s="6">
        <f>'Pipeline Input'!F11*'Pipeline Calculations'!A10</f>
        <v>56000</v>
      </c>
    </row>
    <row r="11" spans="1:14">
      <c r="A11" s="30">
        <v>0.5</v>
      </c>
      <c r="B11" s="28">
        <f>IF('Pipeline Input'!$H12 = "January",'Pipeline Calculations'!$N11,0)</f>
        <v>0</v>
      </c>
      <c r="C11" s="3">
        <f>IF('Pipeline Input'!$H12 = "February",'Pipeline Calculations'!$N11,0)</f>
        <v>0</v>
      </c>
      <c r="D11" s="3">
        <f>IF('Pipeline Input'!$H12 = "March",'Pipeline Calculations'!$N11,0)</f>
        <v>0</v>
      </c>
      <c r="E11" s="3">
        <f>IF('Pipeline Input'!$H12 = "April",'Pipeline Calculations'!$N11,0)</f>
        <v>0</v>
      </c>
      <c r="F11" s="3">
        <f>IF('Pipeline Input'!$H12 = "May",'Pipeline Calculations'!$N11,0)</f>
        <v>74000</v>
      </c>
      <c r="G11" s="3">
        <f>IF('Pipeline Input'!$H12 = "June",'Pipeline Calculations'!$N11,0)</f>
        <v>0</v>
      </c>
      <c r="H11" s="3">
        <f>IF('Pipeline Input'!$H12 = "July",'Pipeline Calculations'!$N11,0)</f>
        <v>0</v>
      </c>
      <c r="I11" s="3">
        <f>IF('Pipeline Input'!$H12 = "August",'Pipeline Calculations'!$N11,0)</f>
        <v>0</v>
      </c>
      <c r="J11" s="3">
        <f>IF('Pipeline Input'!$H12 = "September",'Pipeline Calculations'!$N11,0)</f>
        <v>0</v>
      </c>
      <c r="K11" s="3">
        <f>IF('Pipeline Input'!$H12 = "October",'Pipeline Calculations'!$N11,0)</f>
        <v>0</v>
      </c>
      <c r="L11" s="3">
        <f>IF('Pipeline Input'!$H12 = "November",'Pipeline Calculations'!$N11,0)</f>
        <v>0</v>
      </c>
      <c r="M11" s="3">
        <f>IF('Pipeline Input'!$H12 = "December",'Pipeline Calculations'!$N11,0)</f>
        <v>0</v>
      </c>
      <c r="N11" s="6">
        <f>'Pipeline Input'!F12*'Pipeline Calculations'!A11</f>
        <v>74000</v>
      </c>
    </row>
    <row r="12" spans="1:14">
      <c r="A12" s="30">
        <v>0.6</v>
      </c>
      <c r="B12" s="28">
        <f>IF('Pipeline Input'!$H13 = "January",'Pipeline Calculations'!$N12,0)</f>
        <v>99600</v>
      </c>
      <c r="C12" s="3">
        <f>IF('Pipeline Input'!$H13 = "February",'Pipeline Calculations'!$N12,0)</f>
        <v>0</v>
      </c>
      <c r="D12" s="3">
        <f>IF('Pipeline Input'!$H13 = "March",'Pipeline Calculations'!$N12,0)</f>
        <v>0</v>
      </c>
      <c r="E12" s="3">
        <f>IF('Pipeline Input'!$H13 = "April",'Pipeline Calculations'!$N12,0)</f>
        <v>0</v>
      </c>
      <c r="F12" s="3">
        <f>IF('Pipeline Input'!$H13 = "May",'Pipeline Calculations'!$N12,0)</f>
        <v>0</v>
      </c>
      <c r="G12" s="3">
        <f>IF('Pipeline Input'!$H13 = "June",'Pipeline Calculations'!$N12,0)</f>
        <v>0</v>
      </c>
      <c r="H12" s="3">
        <f>IF('Pipeline Input'!$H13 = "July",'Pipeline Calculations'!$N12,0)</f>
        <v>0</v>
      </c>
      <c r="I12" s="3">
        <f>IF('Pipeline Input'!$H13 = "August",'Pipeline Calculations'!$N12,0)</f>
        <v>0</v>
      </c>
      <c r="J12" s="3">
        <f>IF('Pipeline Input'!$H13 = "September",'Pipeline Calculations'!$N12,0)</f>
        <v>0</v>
      </c>
      <c r="K12" s="3">
        <f>IF('Pipeline Input'!$H13 = "October",'Pipeline Calculations'!$N12,0)</f>
        <v>0</v>
      </c>
      <c r="L12" s="3">
        <f>IF('Pipeline Input'!$H13 = "November",'Pipeline Calculations'!$N12,0)</f>
        <v>0</v>
      </c>
      <c r="M12" s="3">
        <f>IF('Pipeline Input'!$H13 = "December",'Pipeline Calculations'!$N12,0)</f>
        <v>0</v>
      </c>
      <c r="N12" s="6">
        <f>'Pipeline Input'!F13*'Pipeline Calculations'!A12</f>
        <v>99600</v>
      </c>
    </row>
    <row r="13" spans="1:14">
      <c r="A13" s="30">
        <v>0.7</v>
      </c>
      <c r="B13" s="28">
        <f>IF('Pipeline Input'!$H14 = "January",'Pipeline Calculations'!$N13,0)</f>
        <v>0</v>
      </c>
      <c r="C13" s="3">
        <f>IF('Pipeline Input'!$H14 = "February",'Pipeline Calculations'!$N13,0)</f>
        <v>0</v>
      </c>
      <c r="D13" s="3">
        <f>IF('Pipeline Input'!$H14 = "March",'Pipeline Calculations'!$N13,0)</f>
        <v>0</v>
      </c>
      <c r="E13" s="3">
        <f>IF('Pipeline Input'!$H14 = "April",'Pipeline Calculations'!$N13,0)</f>
        <v>121099.99999999999</v>
      </c>
      <c r="F13" s="3">
        <f>IF('Pipeline Input'!$H14 = "May",'Pipeline Calculations'!$N13,0)</f>
        <v>0</v>
      </c>
      <c r="G13" s="3">
        <f>IF('Pipeline Input'!$H14 = "June",'Pipeline Calculations'!$N13,0)</f>
        <v>0</v>
      </c>
      <c r="H13" s="3">
        <f>IF('Pipeline Input'!$H14 = "July",'Pipeline Calculations'!$N13,0)</f>
        <v>0</v>
      </c>
      <c r="I13" s="3">
        <f>IF('Pipeline Input'!$H14 = "August",'Pipeline Calculations'!$N13,0)</f>
        <v>0</v>
      </c>
      <c r="J13" s="3">
        <f>IF('Pipeline Input'!$H14 = "September",'Pipeline Calculations'!$N13,0)</f>
        <v>0</v>
      </c>
      <c r="K13" s="3">
        <f>IF('Pipeline Input'!$H14 = "October",'Pipeline Calculations'!$N13,0)</f>
        <v>0</v>
      </c>
      <c r="L13" s="3">
        <f>IF('Pipeline Input'!$H14 = "November",'Pipeline Calculations'!$N13,0)</f>
        <v>0</v>
      </c>
      <c r="M13" s="3">
        <f>IF('Pipeline Input'!$H14 = "December",'Pipeline Calculations'!$N13,0)</f>
        <v>0</v>
      </c>
      <c r="N13" s="6">
        <f>'Pipeline Input'!F14*'Pipeline Calculations'!A13</f>
        <v>121099.99999999999</v>
      </c>
    </row>
    <row r="14" spans="1:14">
      <c r="A14" s="30">
        <v>0.8</v>
      </c>
      <c r="B14" s="28">
        <f>IF('Pipeline Input'!$H15 = "January",'Pipeline Calculations'!$N14,0)</f>
        <v>0</v>
      </c>
      <c r="C14" s="3">
        <f>IF('Pipeline Input'!$H15 = "February",'Pipeline Calculations'!$N14,0)</f>
        <v>0</v>
      </c>
      <c r="D14" s="3">
        <f>IF('Pipeline Input'!$H15 = "March",'Pipeline Calculations'!$N14,0)</f>
        <v>0</v>
      </c>
      <c r="E14" s="3">
        <f>IF('Pipeline Input'!$H15 = "April",'Pipeline Calculations'!$N14,0)</f>
        <v>0</v>
      </c>
      <c r="F14" s="3">
        <f>IF('Pipeline Input'!$H15 = "May",'Pipeline Calculations'!$N14,0)</f>
        <v>0</v>
      </c>
      <c r="G14" s="3">
        <f>IF('Pipeline Input'!$H15 = "June",'Pipeline Calculations'!$N14,0)</f>
        <v>0</v>
      </c>
      <c r="H14" s="3">
        <f>IF('Pipeline Input'!$H15 = "July",'Pipeline Calculations'!$N14,0)</f>
        <v>0</v>
      </c>
      <c r="I14" s="3">
        <f>IF('Pipeline Input'!$H15 = "August",'Pipeline Calculations'!$N14,0)</f>
        <v>0</v>
      </c>
      <c r="J14" s="3">
        <f>IF('Pipeline Input'!$H15 = "September",'Pipeline Calculations'!$N14,0)</f>
        <v>0</v>
      </c>
      <c r="K14" s="3">
        <f>IF('Pipeline Input'!$H15 = "October",'Pipeline Calculations'!$N14,0)</f>
        <v>138000</v>
      </c>
      <c r="L14" s="3">
        <f>IF('Pipeline Input'!$H15 = "November",'Pipeline Calculations'!$N14,0)</f>
        <v>0</v>
      </c>
      <c r="M14" s="3">
        <f>IF('Pipeline Input'!$H15 = "December",'Pipeline Calculations'!$N14,0)</f>
        <v>0</v>
      </c>
      <c r="N14" s="6">
        <f>'Pipeline Input'!F15*'Pipeline Calculations'!A14</f>
        <v>138000</v>
      </c>
    </row>
    <row r="15" spans="1:14">
      <c r="A15" s="30">
        <v>0.9</v>
      </c>
      <c r="B15" s="28">
        <f>IF('Pipeline Input'!$H16 = "January",'Pipeline Calculations'!$N15,0)</f>
        <v>0</v>
      </c>
      <c r="C15" s="3">
        <f>IF('Pipeline Input'!$H16 = "February",'Pipeline Calculations'!$N15,0)</f>
        <v>0</v>
      </c>
      <c r="D15" s="3">
        <f>IF('Pipeline Input'!$H16 = "March",'Pipeline Calculations'!$N15,0)</f>
        <v>162000</v>
      </c>
      <c r="E15" s="3">
        <f>IF('Pipeline Input'!$H16 = "April",'Pipeline Calculations'!$N15,0)</f>
        <v>0</v>
      </c>
      <c r="F15" s="3">
        <f>IF('Pipeline Input'!$H16 = "May",'Pipeline Calculations'!$N15,0)</f>
        <v>0</v>
      </c>
      <c r="G15" s="3">
        <f>IF('Pipeline Input'!$H16 = "June",'Pipeline Calculations'!$N15,0)</f>
        <v>0</v>
      </c>
      <c r="H15" s="3">
        <f>IF('Pipeline Input'!$H16 = "July",'Pipeline Calculations'!$N15,0)</f>
        <v>0</v>
      </c>
      <c r="I15" s="3">
        <f>IF('Pipeline Input'!$H16 = "August",'Pipeline Calculations'!$N15,0)</f>
        <v>0</v>
      </c>
      <c r="J15" s="3">
        <f>IF('Pipeline Input'!$H16 = "September",'Pipeline Calculations'!$N15,0)</f>
        <v>0</v>
      </c>
      <c r="K15" s="3">
        <f>IF('Pipeline Input'!$H16 = "October",'Pipeline Calculations'!$N15,0)</f>
        <v>0</v>
      </c>
      <c r="L15" s="3">
        <f>IF('Pipeline Input'!$H16 = "November",'Pipeline Calculations'!$N15,0)</f>
        <v>0</v>
      </c>
      <c r="M15" s="3">
        <f>IF('Pipeline Input'!$H16 = "December",'Pipeline Calculations'!$N15,0)</f>
        <v>0</v>
      </c>
      <c r="N15" s="6">
        <f>'Pipeline Input'!F16*'Pipeline Calculations'!A15</f>
        <v>162000</v>
      </c>
    </row>
    <row r="16" spans="1:14">
      <c r="A16" s="30">
        <v>0.2</v>
      </c>
      <c r="B16" s="28">
        <f>IF('Pipeline Input'!$H17 = "January",'Pipeline Calculations'!$N16,0)</f>
        <v>0</v>
      </c>
      <c r="C16" s="3">
        <f>IF('Pipeline Input'!$H17 = "February",'Pipeline Calculations'!$N16,0)</f>
        <v>29040</v>
      </c>
      <c r="D16" s="3">
        <f>IF('Pipeline Input'!$H17 = "March",'Pipeline Calculations'!$N16,0)</f>
        <v>0</v>
      </c>
      <c r="E16" s="3">
        <f>IF('Pipeline Input'!$H17 = "April",'Pipeline Calculations'!$N16,0)</f>
        <v>0</v>
      </c>
      <c r="F16" s="3">
        <f>IF('Pipeline Input'!$H17 = "May",'Pipeline Calculations'!$N16,0)</f>
        <v>0</v>
      </c>
      <c r="G16" s="3">
        <f>IF('Pipeline Input'!$H17 = "June",'Pipeline Calculations'!$N16,0)</f>
        <v>0</v>
      </c>
      <c r="H16" s="3">
        <f>IF('Pipeline Input'!$H17 = "July",'Pipeline Calculations'!$N16,0)</f>
        <v>0</v>
      </c>
      <c r="I16" s="3">
        <f>IF('Pipeline Input'!$H17 = "August",'Pipeline Calculations'!$N16,0)</f>
        <v>0</v>
      </c>
      <c r="J16" s="3">
        <f>IF('Pipeline Input'!$H17 = "September",'Pipeline Calculations'!$N16,0)</f>
        <v>0</v>
      </c>
      <c r="K16" s="3">
        <f>IF('Pipeline Input'!$H17 = "October",'Pipeline Calculations'!$N16,0)</f>
        <v>0</v>
      </c>
      <c r="L16" s="3">
        <f>IF('Pipeline Input'!$H17 = "November",'Pipeline Calculations'!$N16,0)</f>
        <v>0</v>
      </c>
      <c r="M16" s="3">
        <f>IF('Pipeline Input'!$H17 = "December",'Pipeline Calculations'!$N16,0)</f>
        <v>0</v>
      </c>
      <c r="N16" s="6">
        <f>'Pipeline Input'!F17*'Pipeline Calculations'!A16</f>
        <v>29040</v>
      </c>
    </row>
    <row r="17" spans="1:14">
      <c r="A17" s="30">
        <v>1</v>
      </c>
      <c r="B17" s="28">
        <f>IF('Pipeline Input'!$H18 = "January",'Pipeline Calculations'!$N17,0)</f>
        <v>0</v>
      </c>
      <c r="C17" s="3">
        <f>IF('Pipeline Input'!$H18 = "February",'Pipeline Calculations'!$N17,0)</f>
        <v>0</v>
      </c>
      <c r="D17" s="3">
        <f>IF('Pipeline Input'!$H18 = "March",'Pipeline Calculations'!$N17,0)</f>
        <v>0</v>
      </c>
      <c r="E17" s="3">
        <f>IF('Pipeline Input'!$H18 = "April",'Pipeline Calculations'!$N17,0)</f>
        <v>0</v>
      </c>
      <c r="F17" s="3">
        <f>IF('Pipeline Input'!$H18 = "May",'Pipeline Calculations'!$N17,0)</f>
        <v>0</v>
      </c>
      <c r="G17" s="3">
        <f>IF('Pipeline Input'!$H18 = "June",'Pipeline Calculations'!$N17,0)</f>
        <v>0</v>
      </c>
      <c r="H17" s="3">
        <f>IF('Pipeline Input'!$H18 = "July",'Pipeline Calculations'!$N17,0)</f>
        <v>0</v>
      </c>
      <c r="I17" s="3">
        <f>IF('Pipeline Input'!$H18 = "August",'Pipeline Calculations'!$N17,0)</f>
        <v>0</v>
      </c>
      <c r="J17" s="3">
        <f>IF('Pipeline Input'!$H18 = "September",'Pipeline Calculations'!$N17,0)</f>
        <v>0</v>
      </c>
      <c r="K17" s="3">
        <f>IF('Pipeline Input'!$H18 = "October",'Pipeline Calculations'!$N17,0)</f>
        <v>173200</v>
      </c>
      <c r="L17" s="3">
        <f>IF('Pipeline Input'!$H18 = "November",'Pipeline Calculations'!$N17,0)</f>
        <v>0</v>
      </c>
      <c r="M17" s="3">
        <f>IF('Pipeline Input'!$H18 = "December",'Pipeline Calculations'!$N17,0)</f>
        <v>0</v>
      </c>
      <c r="N17" s="6">
        <f>'Pipeline Input'!F18*'Pipeline Calculations'!A17</f>
        <v>173200</v>
      </c>
    </row>
    <row r="18" spans="1:14">
      <c r="A18" s="30">
        <v>0.1</v>
      </c>
      <c r="B18" s="28">
        <f>IF('Pipeline Input'!$H19 = "January",'Pipeline Calculations'!$N18,0)</f>
        <v>0</v>
      </c>
      <c r="C18" s="3">
        <f>IF('Pipeline Input'!$H19 = "February",'Pipeline Calculations'!$N18,0)</f>
        <v>0</v>
      </c>
      <c r="D18" s="3">
        <f>IF('Pipeline Input'!$H19 = "March",'Pipeline Calculations'!$N18,0)</f>
        <v>0</v>
      </c>
      <c r="E18" s="3">
        <f>IF('Pipeline Input'!$H19 = "April",'Pipeline Calculations'!$N18,0)</f>
        <v>14750</v>
      </c>
      <c r="F18" s="3">
        <f>IF('Pipeline Input'!$H19 = "May",'Pipeline Calculations'!$N18,0)</f>
        <v>0</v>
      </c>
      <c r="G18" s="3">
        <f>IF('Pipeline Input'!$H19 = "June",'Pipeline Calculations'!$N18,0)</f>
        <v>0</v>
      </c>
      <c r="H18" s="3">
        <f>IF('Pipeline Input'!$H19 = "July",'Pipeline Calculations'!$N18,0)</f>
        <v>0</v>
      </c>
      <c r="I18" s="3">
        <f>IF('Pipeline Input'!$H19 = "August",'Pipeline Calculations'!$N18,0)</f>
        <v>0</v>
      </c>
      <c r="J18" s="3">
        <f>IF('Pipeline Input'!$H19 = "September",'Pipeline Calculations'!$N18,0)</f>
        <v>0</v>
      </c>
      <c r="K18" s="3">
        <f>IF('Pipeline Input'!$H19 = "October",'Pipeline Calculations'!$N18,0)</f>
        <v>0</v>
      </c>
      <c r="L18" s="3">
        <f>IF('Pipeline Input'!$H19 = "November",'Pipeline Calculations'!$N18,0)</f>
        <v>0</v>
      </c>
      <c r="M18" s="3">
        <f>IF('Pipeline Input'!$H19 = "December",'Pipeline Calculations'!$N18,0)</f>
        <v>0</v>
      </c>
      <c r="N18" s="6">
        <f>'Pipeline Input'!F19*'Pipeline Calculations'!A18</f>
        <v>14750</v>
      </c>
    </row>
    <row r="19" spans="1:14">
      <c r="A19" s="30">
        <v>0.3</v>
      </c>
      <c r="B19" s="28">
        <f>IF('Pipeline Input'!$H20 = "January",'Pipeline Calculations'!$N19,0)</f>
        <v>0</v>
      </c>
      <c r="C19" s="3">
        <f>IF('Pipeline Input'!$H20 = "February",'Pipeline Calculations'!$N19,0)</f>
        <v>0</v>
      </c>
      <c r="D19" s="3">
        <f>IF('Pipeline Input'!$H20 = "March",'Pipeline Calculations'!$N19,0)</f>
        <v>47100</v>
      </c>
      <c r="E19" s="3">
        <f>IF('Pipeline Input'!$H20 = "April",'Pipeline Calculations'!$N19,0)</f>
        <v>0</v>
      </c>
      <c r="F19" s="3">
        <f>IF('Pipeline Input'!$H20 = "May",'Pipeline Calculations'!$N19,0)</f>
        <v>0</v>
      </c>
      <c r="G19" s="3">
        <f>IF('Pipeline Input'!$H20 = "June",'Pipeline Calculations'!$N19,0)</f>
        <v>0</v>
      </c>
      <c r="H19" s="3">
        <f>IF('Pipeline Input'!$H20 = "July",'Pipeline Calculations'!$N19,0)</f>
        <v>0</v>
      </c>
      <c r="I19" s="3">
        <f>IF('Pipeline Input'!$H20 = "August",'Pipeline Calculations'!$N19,0)</f>
        <v>0</v>
      </c>
      <c r="J19" s="3">
        <f>IF('Pipeline Input'!$H20 = "September",'Pipeline Calculations'!$N19,0)</f>
        <v>0</v>
      </c>
      <c r="K19" s="3">
        <f>IF('Pipeline Input'!$H20 = "October",'Pipeline Calculations'!$N19,0)</f>
        <v>0</v>
      </c>
      <c r="L19" s="3">
        <f>IF('Pipeline Input'!$H20 = "November",'Pipeline Calculations'!$N19,0)</f>
        <v>0</v>
      </c>
      <c r="M19" s="3">
        <f>IF('Pipeline Input'!$H20 = "December",'Pipeline Calculations'!$N19,0)</f>
        <v>0</v>
      </c>
      <c r="N19" s="6">
        <f>'Pipeline Input'!F20*'Pipeline Calculations'!A19</f>
        <v>47100</v>
      </c>
    </row>
    <row r="20" spans="1:14">
      <c r="A20" s="30">
        <v>0.6</v>
      </c>
      <c r="B20" s="28">
        <f>IF('Pipeline Input'!$H21 = "January",'Pipeline Calculations'!$N20,0)</f>
        <v>0</v>
      </c>
      <c r="C20" s="3">
        <f>IF('Pipeline Input'!$H21 = "February",'Pipeline Calculations'!$N20,0)</f>
        <v>0</v>
      </c>
      <c r="D20" s="3">
        <f>IF('Pipeline Input'!$H21 = "March",'Pipeline Calculations'!$N20,0)</f>
        <v>0</v>
      </c>
      <c r="E20" s="3">
        <f>IF('Pipeline Input'!$H21 = "April",'Pipeline Calculations'!$N20,0)</f>
        <v>0</v>
      </c>
      <c r="F20" s="3">
        <f>IF('Pipeline Input'!$H21 = "May",'Pipeline Calculations'!$N20,0)</f>
        <v>0</v>
      </c>
      <c r="G20" s="3">
        <f>IF('Pipeline Input'!$H21 = "June",'Pipeline Calculations'!$N20,0)</f>
        <v>0</v>
      </c>
      <c r="H20" s="3">
        <f>IF('Pipeline Input'!$H21 = "July",'Pipeline Calculations'!$N20,0)</f>
        <v>0</v>
      </c>
      <c r="I20" s="3">
        <f>IF('Pipeline Input'!$H21 = "August",'Pipeline Calculations'!$N20,0)</f>
        <v>0</v>
      </c>
      <c r="J20" s="3">
        <f>IF('Pipeline Input'!$H21 = "September",'Pipeline Calculations'!$N20,0)</f>
        <v>0</v>
      </c>
      <c r="K20" s="3">
        <f>IF('Pipeline Input'!$H21 = "October",'Pipeline Calculations'!$N20,0)</f>
        <v>0</v>
      </c>
      <c r="L20" s="3">
        <f>IF('Pipeline Input'!$H21 = "November",'Pipeline Calculations'!$N20,0)</f>
        <v>98100</v>
      </c>
      <c r="M20" s="3">
        <f>IF('Pipeline Input'!$H21 = "December",'Pipeline Calculations'!$N20,0)</f>
        <v>0</v>
      </c>
      <c r="N20" s="6">
        <f>'Pipeline Input'!F21*'Pipeline Calculations'!A20</f>
        <v>98100</v>
      </c>
    </row>
    <row r="21" spans="1:14">
      <c r="A21" s="30">
        <v>0.3</v>
      </c>
      <c r="B21" s="28">
        <f>IF('Pipeline Input'!$H22 = "January",'Pipeline Calculations'!$N21,0)</f>
        <v>0</v>
      </c>
      <c r="C21" s="3">
        <f>IF('Pipeline Input'!$H22 = "February",'Pipeline Calculations'!$N21,0)</f>
        <v>0</v>
      </c>
      <c r="D21" s="3">
        <f>IF('Pipeline Input'!$H22 = "March",'Pipeline Calculations'!$N21,0)</f>
        <v>0</v>
      </c>
      <c r="E21" s="3">
        <f>IF('Pipeline Input'!$H22 = "April",'Pipeline Calculations'!$N21,0)</f>
        <v>0</v>
      </c>
      <c r="F21" s="3">
        <f>IF('Pipeline Input'!$H22 = "May",'Pipeline Calculations'!$N21,0)</f>
        <v>0</v>
      </c>
      <c r="G21" s="3">
        <f>IF('Pipeline Input'!$H22 = "June",'Pipeline Calculations'!$N21,0)</f>
        <v>0</v>
      </c>
      <c r="H21" s="3">
        <f>IF('Pipeline Input'!$H22 = "July",'Pipeline Calculations'!$N21,0)</f>
        <v>0</v>
      </c>
      <c r="I21" s="3">
        <f>IF('Pipeline Input'!$H22 = "August",'Pipeline Calculations'!$N21,0)</f>
        <v>0</v>
      </c>
      <c r="J21" s="3">
        <f>IF('Pipeline Input'!$H22 = "September",'Pipeline Calculations'!$N21,0)</f>
        <v>0</v>
      </c>
      <c r="K21" s="3">
        <f>IF('Pipeline Input'!$H22 = "October",'Pipeline Calculations'!$N21,0)</f>
        <v>0</v>
      </c>
      <c r="L21" s="3">
        <f>IF('Pipeline Input'!$H22 = "November",'Pipeline Calculations'!$N21,0)</f>
        <v>47025</v>
      </c>
      <c r="M21" s="3">
        <f>IF('Pipeline Input'!$H22 = "December",'Pipeline Calculations'!$N21,0)</f>
        <v>0</v>
      </c>
      <c r="N21" s="6">
        <f>'Pipeline Input'!F22*'Pipeline Calculations'!A21</f>
        <v>47025</v>
      </c>
    </row>
    <row r="22" spans="1:14">
      <c r="A22" s="30">
        <v>0.5</v>
      </c>
      <c r="B22" s="28">
        <f>IF('Pipeline Input'!$H23 = "January",'Pipeline Calculations'!$N22,0)</f>
        <v>0</v>
      </c>
      <c r="C22" s="3">
        <f>IF('Pipeline Input'!$H23 = "February",'Pipeline Calculations'!$N22,0)</f>
        <v>0</v>
      </c>
      <c r="D22" s="3">
        <f>IF('Pipeline Input'!$H23 = "March",'Pipeline Calculations'!$N22,0)</f>
        <v>0</v>
      </c>
      <c r="E22" s="3">
        <f>IF('Pipeline Input'!$H23 = "April",'Pipeline Calculations'!$N22,0)</f>
        <v>0</v>
      </c>
      <c r="F22" s="3">
        <f>IF('Pipeline Input'!$H23 = "May",'Pipeline Calculations'!$N22,0)</f>
        <v>0</v>
      </c>
      <c r="G22" s="3">
        <f>IF('Pipeline Input'!$H23 = "June",'Pipeline Calculations'!$N22,0)</f>
        <v>87500</v>
      </c>
      <c r="H22" s="3">
        <f>IF('Pipeline Input'!$H23 = "July",'Pipeline Calculations'!$N22,0)</f>
        <v>0</v>
      </c>
      <c r="I22" s="3">
        <f>IF('Pipeline Input'!$H23 = "August",'Pipeline Calculations'!$N22,0)</f>
        <v>0</v>
      </c>
      <c r="J22" s="3">
        <f>IF('Pipeline Input'!$H23 = "September",'Pipeline Calculations'!$N22,0)</f>
        <v>0</v>
      </c>
      <c r="K22" s="3">
        <f>IF('Pipeline Input'!$H23 = "October",'Pipeline Calculations'!$N22,0)</f>
        <v>0</v>
      </c>
      <c r="L22" s="3">
        <f>IF('Pipeline Input'!$H23 = "November",'Pipeline Calculations'!$N22,0)</f>
        <v>0</v>
      </c>
      <c r="M22" s="3">
        <f>IF('Pipeline Input'!$H23 = "December",'Pipeline Calculations'!$N22,0)</f>
        <v>0</v>
      </c>
      <c r="N22" s="6">
        <f>'Pipeline Input'!F23*'Pipeline Calculations'!A22</f>
        <v>87500</v>
      </c>
    </row>
    <row r="23" spans="1:14">
      <c r="A23" s="30">
        <v>0.6</v>
      </c>
      <c r="B23" s="28">
        <f>IF('Pipeline Input'!$H24 = "January",'Pipeline Calculations'!$N23,0)</f>
        <v>0</v>
      </c>
      <c r="C23" s="3">
        <f>IF('Pipeline Input'!$H24 = "February",'Pipeline Calculations'!$N23,0)</f>
        <v>0</v>
      </c>
      <c r="D23" s="3">
        <f>IF('Pipeline Input'!$H24 = "March",'Pipeline Calculations'!$N23,0)</f>
        <v>0</v>
      </c>
      <c r="E23" s="3">
        <f>IF('Pipeline Input'!$H24 = "April",'Pipeline Calculations'!$N23,0)</f>
        <v>0</v>
      </c>
      <c r="F23" s="3">
        <f>IF('Pipeline Input'!$H24 = "May",'Pipeline Calculations'!$N23,0)</f>
        <v>0</v>
      </c>
      <c r="G23" s="3">
        <f>IF('Pipeline Input'!$H24 = "June",'Pipeline Calculations'!$N23,0)</f>
        <v>0</v>
      </c>
      <c r="H23" s="3">
        <f>IF('Pipeline Input'!$H24 = "July",'Pipeline Calculations'!$N23,0)</f>
        <v>0</v>
      </c>
      <c r="I23" s="3">
        <f>IF('Pipeline Input'!$H24 = "August",'Pipeline Calculations'!$N23,0)</f>
        <v>0</v>
      </c>
      <c r="J23" s="3">
        <f>IF('Pipeline Input'!$H24 = "September",'Pipeline Calculations'!$N23,0)</f>
        <v>113940</v>
      </c>
      <c r="K23" s="3">
        <f>IF('Pipeline Input'!$H24 = "October",'Pipeline Calculations'!$N23,0)</f>
        <v>0</v>
      </c>
      <c r="L23" s="3">
        <f>IF('Pipeline Input'!$H24 = "November",'Pipeline Calculations'!$N23,0)</f>
        <v>0</v>
      </c>
      <c r="M23" s="3">
        <f>IF('Pipeline Input'!$H24 = "December",'Pipeline Calculations'!$N23,0)</f>
        <v>0</v>
      </c>
      <c r="N23" s="6">
        <f>'Pipeline Input'!F24*'Pipeline Calculations'!A23</f>
        <v>113940</v>
      </c>
    </row>
    <row r="24" spans="1:14">
      <c r="A24" s="30">
        <v>0.7</v>
      </c>
      <c r="B24" s="28">
        <f>IF('Pipeline Input'!$H25 = "January",'Pipeline Calculations'!$N24,0)</f>
        <v>0</v>
      </c>
      <c r="C24" s="3">
        <f>IF('Pipeline Input'!$H25 = "February",'Pipeline Calculations'!$N24,0)</f>
        <v>0</v>
      </c>
      <c r="D24" s="3">
        <f>IF('Pipeline Input'!$H25 = "March",'Pipeline Calculations'!$N24,0)</f>
        <v>113750</v>
      </c>
      <c r="E24" s="3">
        <f>IF('Pipeline Input'!$H25 = "April",'Pipeline Calculations'!$N24,0)</f>
        <v>0</v>
      </c>
      <c r="F24" s="3">
        <f>IF('Pipeline Input'!$H25 = "May",'Pipeline Calculations'!$N24,0)</f>
        <v>0</v>
      </c>
      <c r="G24" s="3">
        <f>IF('Pipeline Input'!$H25 = "June",'Pipeline Calculations'!$N24,0)</f>
        <v>0</v>
      </c>
      <c r="H24" s="3">
        <f>IF('Pipeline Input'!$H25 = "July",'Pipeline Calculations'!$N24,0)</f>
        <v>0</v>
      </c>
      <c r="I24" s="3">
        <f>IF('Pipeline Input'!$H25 = "August",'Pipeline Calculations'!$N24,0)</f>
        <v>0</v>
      </c>
      <c r="J24" s="3">
        <f>IF('Pipeline Input'!$H25 = "September",'Pipeline Calculations'!$N24,0)</f>
        <v>0</v>
      </c>
      <c r="K24" s="3">
        <f>IF('Pipeline Input'!$H25 = "October",'Pipeline Calculations'!$N24,0)</f>
        <v>0</v>
      </c>
      <c r="L24" s="3">
        <f>IF('Pipeline Input'!$H25 = "November",'Pipeline Calculations'!$N24,0)</f>
        <v>0</v>
      </c>
      <c r="M24" s="3">
        <f>IF('Pipeline Input'!$H25 = "December",'Pipeline Calculations'!$N24,0)</f>
        <v>0</v>
      </c>
      <c r="N24" s="6">
        <f>'Pipeline Input'!F25*'Pipeline Calculations'!A24</f>
        <v>113750</v>
      </c>
    </row>
    <row r="25" spans="1:14">
      <c r="A25" s="30">
        <v>0.9</v>
      </c>
      <c r="B25" s="28">
        <f>IF('Pipeline Input'!$H26 = "January",'Pipeline Calculations'!$N25,0)</f>
        <v>0</v>
      </c>
      <c r="C25" s="3">
        <f>IF('Pipeline Input'!$H26 = "February",'Pipeline Calculations'!$N25,0)</f>
        <v>0</v>
      </c>
      <c r="D25" s="3">
        <f>IF('Pipeline Input'!$H26 = "March",'Pipeline Calculations'!$N25,0)</f>
        <v>0</v>
      </c>
      <c r="E25" s="3">
        <f>IF('Pipeline Input'!$H26 = "April",'Pipeline Calculations'!$N25,0)</f>
        <v>0</v>
      </c>
      <c r="F25" s="3">
        <f>IF('Pipeline Input'!$H26 = "May",'Pipeline Calculations'!$N25,0)</f>
        <v>0</v>
      </c>
      <c r="G25" s="3">
        <f>IF('Pipeline Input'!$H26 = "June",'Pipeline Calculations'!$N25,0)</f>
        <v>139500</v>
      </c>
      <c r="H25" s="3">
        <f>IF('Pipeline Input'!$H26 = "July",'Pipeline Calculations'!$N25,0)</f>
        <v>0</v>
      </c>
      <c r="I25" s="3">
        <f>IF('Pipeline Input'!$H26 = "August",'Pipeline Calculations'!$N25,0)</f>
        <v>0</v>
      </c>
      <c r="J25" s="3">
        <f>IF('Pipeline Input'!$H26 = "September",'Pipeline Calculations'!$N25,0)</f>
        <v>0</v>
      </c>
      <c r="K25" s="3">
        <f>IF('Pipeline Input'!$H26 = "October",'Pipeline Calculations'!$N25,0)</f>
        <v>0</v>
      </c>
      <c r="L25" s="3">
        <f>IF('Pipeline Input'!$H26 = "November",'Pipeline Calculations'!$N25,0)</f>
        <v>0</v>
      </c>
      <c r="M25" s="3">
        <f>IF('Pipeline Input'!$H26 = "December",'Pipeline Calculations'!$N25,0)</f>
        <v>0</v>
      </c>
      <c r="N25" s="6">
        <f>'Pipeline Input'!F26*'Pipeline Calculations'!A25</f>
        <v>139500</v>
      </c>
    </row>
    <row r="26" spans="1:14">
      <c r="A26" s="30">
        <v>1</v>
      </c>
      <c r="B26" s="28">
        <f>IF('Pipeline Input'!$H27 = "January",'Pipeline Calculations'!$N26,0)</f>
        <v>0</v>
      </c>
      <c r="C26" s="3">
        <f>IF('Pipeline Input'!$H27 = "February",'Pipeline Calculations'!$N26,0)</f>
        <v>0</v>
      </c>
      <c r="D26" s="3">
        <f>IF('Pipeline Input'!$H27 = "March",'Pipeline Calculations'!$N26,0)</f>
        <v>0</v>
      </c>
      <c r="E26" s="3">
        <f>IF('Pipeline Input'!$H27 = "April",'Pipeline Calculations'!$N26,0)</f>
        <v>0</v>
      </c>
      <c r="F26" s="3">
        <f>IF('Pipeline Input'!$H27 = "May",'Pipeline Calculations'!$N26,0)</f>
        <v>0</v>
      </c>
      <c r="G26" s="3">
        <f>IF('Pipeline Input'!$H27 = "June",'Pipeline Calculations'!$N26,0)</f>
        <v>0</v>
      </c>
      <c r="H26" s="3">
        <f>IF('Pipeline Input'!$H27 = "July",'Pipeline Calculations'!$N26,0)</f>
        <v>149000</v>
      </c>
      <c r="I26" s="3">
        <f>IF('Pipeline Input'!$H27 = "August",'Pipeline Calculations'!$N26,0)</f>
        <v>0</v>
      </c>
      <c r="J26" s="3">
        <f>IF('Pipeline Input'!$H27 = "September",'Pipeline Calculations'!$N26,0)</f>
        <v>0</v>
      </c>
      <c r="K26" s="3">
        <f>IF('Pipeline Input'!$H27 = "October",'Pipeline Calculations'!$N26,0)</f>
        <v>0</v>
      </c>
      <c r="L26" s="3">
        <f>IF('Pipeline Input'!$H27 = "November",'Pipeline Calculations'!$N26,0)</f>
        <v>0</v>
      </c>
      <c r="M26" s="3">
        <f>IF('Pipeline Input'!$H27 = "December",'Pipeline Calculations'!$N26,0)</f>
        <v>0</v>
      </c>
      <c r="N26" s="6">
        <f>'Pipeline Input'!F27*'Pipeline Calculations'!A26</f>
        <v>149000</v>
      </c>
    </row>
    <row r="27" spans="1:14" ht="13.5" thickBot="1">
      <c r="A27" s="31">
        <v>0.4</v>
      </c>
      <c r="B27" s="28">
        <f>IF('Pipeline Input'!$H28 = "January",'Pipeline Calculations'!$N27,0)</f>
        <v>0</v>
      </c>
      <c r="C27" s="3">
        <f>IF('Pipeline Input'!$H28 = "February",'Pipeline Calculations'!$N27,0)</f>
        <v>64800</v>
      </c>
      <c r="D27" s="3">
        <f>IF('Pipeline Input'!$H28 = "March",'Pipeline Calculations'!$N27,0)</f>
        <v>0</v>
      </c>
      <c r="E27" s="3">
        <f>IF('Pipeline Input'!$H28 = "April",'Pipeline Calculations'!$N27,0)</f>
        <v>0</v>
      </c>
      <c r="F27" s="3">
        <f>IF('Pipeline Input'!$H28 = "May",'Pipeline Calculations'!$N27,0)</f>
        <v>0</v>
      </c>
      <c r="G27" s="3">
        <f>IF('Pipeline Input'!$H28 = "June",'Pipeline Calculations'!$N27,0)</f>
        <v>0</v>
      </c>
      <c r="H27" s="3">
        <f>IF('Pipeline Input'!$H28 = "July",'Pipeline Calculations'!$N27,0)</f>
        <v>0</v>
      </c>
      <c r="I27" s="3">
        <f>IF('Pipeline Input'!$H28 = "August",'Pipeline Calculations'!$N27,0)</f>
        <v>0</v>
      </c>
      <c r="J27" s="3">
        <f>IF('Pipeline Input'!$H28 = "September",'Pipeline Calculations'!$N27,0)</f>
        <v>0</v>
      </c>
      <c r="K27" s="3">
        <f>IF('Pipeline Input'!$H28 = "October",'Pipeline Calculations'!$N27,0)</f>
        <v>0</v>
      </c>
      <c r="L27" s="3">
        <f>IF('Pipeline Input'!$H28 = "November",'Pipeline Calculations'!$N27,0)</f>
        <v>0</v>
      </c>
      <c r="M27" s="3">
        <f>IF('Pipeline Input'!$H28 = "December",'Pipeline Calculations'!$N27,0)</f>
        <v>0</v>
      </c>
      <c r="N27" s="33">
        <f>'Pipeline Input'!F28*'Pipeline Calculations'!A27</f>
        <v>64800</v>
      </c>
    </row>
    <row r="28" spans="1:14">
      <c r="A28" s="53" t="s">
        <v>113</v>
      </c>
      <c r="B28" s="48">
        <f t="shared" ref="B28:M28" si="0">SUM(B6:B27)</f>
        <v>114600</v>
      </c>
      <c r="C28" s="49">
        <f t="shared" si="0"/>
        <v>93840</v>
      </c>
      <c r="D28" s="49">
        <f t="shared" si="0"/>
        <v>322850</v>
      </c>
      <c r="E28" s="50">
        <f t="shared" si="0"/>
        <v>135850</v>
      </c>
      <c r="F28" s="51">
        <f t="shared" si="0"/>
        <v>130000</v>
      </c>
      <c r="G28" s="51">
        <f t="shared" si="0"/>
        <v>227000</v>
      </c>
      <c r="H28" s="51">
        <f t="shared" si="0"/>
        <v>149000</v>
      </c>
      <c r="I28" s="51">
        <f t="shared" si="0"/>
        <v>42600</v>
      </c>
      <c r="J28" s="51">
        <f t="shared" si="0"/>
        <v>113940</v>
      </c>
      <c r="K28" s="51">
        <f t="shared" si="0"/>
        <v>311200</v>
      </c>
      <c r="L28" s="51">
        <f t="shared" si="0"/>
        <v>145125</v>
      </c>
      <c r="M28" s="52">
        <f t="shared" si="0"/>
        <v>169250</v>
      </c>
    </row>
    <row r="29" spans="1:14" ht="13.5" thickBot="1">
      <c r="A29" s="55" t="s">
        <v>120</v>
      </c>
      <c r="B29" s="54">
        <f>B28</f>
        <v>114600</v>
      </c>
      <c r="C29" s="46">
        <f>B29+C28</f>
        <v>208440</v>
      </c>
      <c r="D29" s="46">
        <f t="shared" ref="D29:M29" si="1">C29+D28</f>
        <v>531290</v>
      </c>
      <c r="E29" s="46">
        <f t="shared" si="1"/>
        <v>667140</v>
      </c>
      <c r="F29" s="46">
        <f t="shared" si="1"/>
        <v>797140</v>
      </c>
      <c r="G29" s="46">
        <f t="shared" si="1"/>
        <v>1024140</v>
      </c>
      <c r="H29" s="46">
        <f t="shared" si="1"/>
        <v>1173140</v>
      </c>
      <c r="I29" s="46">
        <f t="shared" si="1"/>
        <v>1215740</v>
      </c>
      <c r="J29" s="46">
        <f t="shared" si="1"/>
        <v>1329680</v>
      </c>
      <c r="K29" s="46">
        <f t="shared" si="1"/>
        <v>1640880</v>
      </c>
      <c r="L29" s="46">
        <f t="shared" si="1"/>
        <v>1786005</v>
      </c>
      <c r="M29" s="47">
        <f t="shared" si="1"/>
        <v>1955255</v>
      </c>
    </row>
  </sheetData>
  <phoneticPr fontId="2" type="noConversion"/>
  <pageMargins left="0.75" right="0.75" top="1" bottom="1" header="0.5" footer="0.5"/>
  <pageSetup scale="81" orientation="landscape" r:id="rId1"/>
  <headerFooter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Pipeline Input</vt:lpstr>
      <vt:lpstr>Pipeline Calculations</vt:lpstr>
      <vt:lpstr>Pipeline Totals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2004-07-23T21:00:26Z</cp:lastPrinted>
  <dcterms:created xsi:type="dcterms:W3CDTF">2004-04-21T00:27:30Z</dcterms:created>
  <dcterms:modified xsi:type="dcterms:W3CDTF">2011-01-28T15:34:19Z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TC011426411033</vt:lpwstr>
  </property>
</Properties>
</file>