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5" yWindow="1515" windowWidth="25500" windowHeight="15105" tabRatio="633" activeTab="0"/>
  </bookViews>
  <sheets>
    <sheet name="Financial Freedom" sheetId="45" r:id="rId1"/>
  </sheets>
  <definedNames/>
  <calcPr calcId="145621"/>
  <extLst/>
</workbook>
</file>

<file path=xl/sharedStrings.xml><?xml version="1.0" encoding="utf-8"?>
<sst xmlns="http://schemas.openxmlformats.org/spreadsheetml/2006/main" count="65" uniqueCount="50">
  <si>
    <t>Brokerage</t>
  </si>
  <si>
    <t>SEP IRA</t>
  </si>
  <si>
    <t>INVESTMENTS</t>
  </si>
  <si>
    <t>withdrawal rate:</t>
  </si>
  <si>
    <t>retire now (yearly):</t>
  </si>
  <si>
    <t>retire now (monthly):</t>
  </si>
  <si>
    <t>EXPENSES (currently)</t>
  </si>
  <si>
    <t>yearly:</t>
  </si>
  <si>
    <t>monthly:</t>
  </si>
  <si>
    <t>needed to retire early:</t>
  </si>
  <si>
    <t>INVESTMENTS (growth over time)</t>
  </si>
  <si>
    <t>return rate:</t>
  </si>
  <si>
    <t>ROTH IRA: J$</t>
  </si>
  <si>
    <t>ROTH IRA: Mrs J$</t>
  </si>
  <si>
    <t>yearly add'l investment:</t>
  </si>
  <si>
    <t>After-tax Income</t>
  </si>
  <si>
    <t>Savings Rate</t>
  </si>
  <si>
    <t>Expenses (monthly)</t>
  </si>
  <si>
    <t>Daycare</t>
  </si>
  <si>
    <t>Groceries</t>
  </si>
  <si>
    <t>Dining out</t>
  </si>
  <si>
    <t>Health Insurance</t>
  </si>
  <si>
    <t>Car payment</t>
  </si>
  <si>
    <t>Gas</t>
  </si>
  <si>
    <t>Utilties</t>
  </si>
  <si>
    <t>Clothing</t>
  </si>
  <si>
    <t>Personal Care</t>
  </si>
  <si>
    <t>Alcohol</t>
  </si>
  <si>
    <t>Expenses (In Retirement)</t>
  </si>
  <si>
    <t>Housing (no mortgage)</t>
  </si>
  <si>
    <t>Travel</t>
  </si>
  <si>
    <t>Vacations</t>
  </si>
  <si>
    <t>Life insurance</t>
  </si>
  <si>
    <t>Car insurance</t>
  </si>
  <si>
    <t>Car Insurance</t>
  </si>
  <si>
    <t>Misc</t>
  </si>
  <si>
    <t>$ if FI</t>
  </si>
  <si>
    <t>Cell phone</t>
  </si>
  <si>
    <t>Blog hosting fees</t>
  </si>
  <si>
    <t>Years to FI</t>
  </si>
  <si>
    <t>Housing (interest part only)</t>
  </si>
  <si>
    <t>(should also included principle portion of mortgage, if any)</t>
  </si>
  <si>
    <t>Accelerate FI by reducing monthly spending</t>
  </si>
  <si>
    <t>$/day:</t>
  </si>
  <si>
    <t>Hourly income from $:</t>
  </si>
  <si>
    <t>Age Now</t>
  </si>
  <si>
    <t>Age When Hit E.R.</t>
  </si>
  <si>
    <t>BUDGET</t>
  </si>
  <si>
    <t>E/R BUDGET</t>
  </si>
  <si>
    <t>Financial Freedom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</si>
</sst>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"/>
  </numFmts>
  <fonts count="19">
    <font>
      <sz val="10"/>
      <color rgb="FF000000"/>
      <name val="Arial"/>
      <family val="2"/>
    </font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Candara"/>
      <family val="2"/>
    </font>
    <font>
      <b/>
      <sz val="11"/>
      <color rgb="FF000000"/>
      <name val="Candara"/>
      <family val="2"/>
    </font>
    <font>
      <sz val="14"/>
      <color theme="3" tint="0.39998000860214233"/>
      <name val="Candara"/>
      <family val="2"/>
    </font>
    <font>
      <sz val="11"/>
      <color rgb="FF000000"/>
      <name val="Candara"/>
      <family val="2"/>
    </font>
    <font>
      <b/>
      <sz val="12"/>
      <color rgb="FF000000"/>
      <name val="Candara"/>
      <family val="2"/>
    </font>
    <font>
      <b/>
      <sz val="30"/>
      <color theme="9" tint="0.39998000860214233"/>
      <name val="Copperplate Gothic Light"/>
      <family val="2"/>
    </font>
    <font>
      <b/>
      <sz val="14"/>
      <color theme="9" tint="0.39998000860214233"/>
      <name val="Candara"/>
      <family val="2"/>
    </font>
    <font>
      <sz val="10"/>
      <color theme="9" tint="0.39998000860214233"/>
      <name val="Candara"/>
      <family val="2"/>
    </font>
    <font>
      <sz val="14"/>
      <color theme="9" tint="0.39998000860214233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sz val="10"/>
      <color theme="0"/>
      <name val="Candara"/>
      <family val="2"/>
    </font>
    <font>
      <b/>
      <sz val="12"/>
      <color theme="0"/>
      <name val="Candara"/>
      <family val="2"/>
    </font>
    <font>
      <sz val="10"/>
      <color theme="2" tint="-0.75"/>
      <name val="Calibri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ck">
        <color theme="9" tint="0.3999499976634979"/>
      </left>
      <right/>
      <top style="thick">
        <color theme="9" tint="0.3999499976634979"/>
      </top>
      <bottom style="thick">
        <color theme="9" tint="0.3999499976634979"/>
      </bottom>
    </border>
    <border>
      <left/>
      <right/>
      <top style="thick">
        <color theme="9" tint="0.3999499976634979"/>
      </top>
      <bottom style="thick">
        <color theme="9" tint="0.3999499976634979"/>
      </bottom>
    </border>
    <border>
      <left/>
      <right style="thick">
        <color theme="9" tint="0.3999499976634979"/>
      </right>
      <top style="thick">
        <color theme="9" tint="0.3999499976634979"/>
      </top>
      <bottom style="thick">
        <color theme="9" tint="0.3999499976634979"/>
      </bottom>
    </border>
    <border>
      <left style="medium">
        <color theme="9" tint="0.3999499976634979"/>
      </left>
      <right/>
      <top style="medium">
        <color theme="9" tint="0.3999499976634979"/>
      </top>
      <bottom style="medium">
        <color theme="9" tint="0.3999499976634979"/>
      </bottom>
    </border>
    <border>
      <left/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/>
      <right/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/>
      <top style="medium">
        <color theme="9" tint="0.3999499976634979"/>
      </top>
      <bottom/>
    </border>
    <border>
      <left/>
      <right style="medium">
        <color theme="9" tint="0.3999499976634979"/>
      </right>
      <top style="medium">
        <color theme="9" tint="0.3999499976634979"/>
      </top>
      <bottom/>
    </border>
    <border>
      <left style="medium">
        <color theme="9" tint="0.3999499976634979"/>
      </left>
      <right/>
      <top/>
      <bottom style="medium">
        <color theme="9" tint="0.3999499976634979"/>
      </bottom>
    </border>
    <border>
      <left/>
      <right style="medium">
        <color theme="9" tint="0.3999499976634979"/>
      </right>
      <top/>
      <bottom style="medium">
        <color theme="9" tint="0.3999499976634979"/>
      </bottom>
    </border>
    <border>
      <left style="thin"/>
      <right style="medium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0" xfId="16" applyNumberFormat="1" applyFont="1" applyAlignment="1">
      <alignment wrapText="1"/>
    </xf>
    <xf numFmtId="164" fontId="0" fillId="0" borderId="0" xfId="16" applyNumberFormat="1" applyFont="1" applyFill="1" applyAlignment="1">
      <alignment wrapText="1"/>
    </xf>
    <xf numFmtId="0" fontId="4" fillId="0" borderId="0" xfId="0" applyFont="1" applyAlignment="1">
      <alignment wrapText="1"/>
    </xf>
    <xf numFmtId="164" fontId="4" fillId="0" borderId="0" xfId="16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7" fillId="0" borderId="4" xfId="16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164" fontId="7" fillId="0" borderId="4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64" fontId="13" fillId="2" borderId="19" xfId="16" applyNumberFormat="1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164" fontId="13" fillId="2" borderId="4" xfId="16" applyNumberFormat="1" applyFont="1" applyFill="1" applyBorder="1" applyAlignment="1">
      <alignment wrapText="1"/>
    </xf>
    <xf numFmtId="164" fontId="13" fillId="2" borderId="5" xfId="16" applyNumberFormat="1" applyFont="1" applyFill="1" applyBorder="1" applyAlignment="1">
      <alignment wrapText="1"/>
    </xf>
    <xf numFmtId="164" fontId="13" fillId="2" borderId="4" xfId="0" applyNumberFormat="1" applyFont="1" applyFill="1" applyBorder="1" applyAlignment="1">
      <alignment wrapText="1"/>
    </xf>
    <xf numFmtId="164" fontId="14" fillId="2" borderId="4" xfId="16" applyNumberFormat="1" applyFont="1" applyFill="1" applyBorder="1" applyAlignment="1">
      <alignment wrapText="1"/>
    </xf>
    <xf numFmtId="164" fontId="13" fillId="2" borderId="4" xfId="16" applyNumberFormat="1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3" fillId="2" borderId="4" xfId="16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wrapText="1"/>
    </xf>
    <xf numFmtId="164" fontId="16" fillId="2" borderId="6" xfId="0" applyNumberFormat="1" applyFont="1" applyFill="1" applyBorder="1" applyAlignment="1">
      <alignment wrapText="1"/>
    </xf>
    <xf numFmtId="164" fontId="16" fillId="2" borderId="4" xfId="0" applyNumberFormat="1" applyFont="1" applyFill="1" applyBorder="1" applyAlignment="1">
      <alignment wrapText="1"/>
    </xf>
    <xf numFmtId="164" fontId="16" fillId="2" borderId="4" xfId="16" applyNumberFormat="1" applyFont="1" applyFill="1" applyBorder="1" applyAlignment="1">
      <alignment wrapText="1"/>
    </xf>
    <xf numFmtId="164" fontId="7" fillId="0" borderId="2" xfId="16" applyNumberFormat="1" applyFont="1" applyFill="1" applyBorder="1" applyAlignment="1">
      <alignment wrapText="1"/>
    </xf>
    <xf numFmtId="164" fontId="7" fillId="0" borderId="2" xfId="16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 wrapText="1"/>
    </xf>
    <xf numFmtId="165" fontId="5" fillId="0" borderId="4" xfId="15" applyNumberFormat="1" applyFont="1" applyFill="1" applyBorder="1" applyAlignment="1">
      <alignment wrapText="1"/>
    </xf>
    <xf numFmtId="166" fontId="5" fillId="0" borderId="4" xfId="0" applyNumberFormat="1" applyFont="1" applyFill="1" applyBorder="1" applyAlignment="1">
      <alignment wrapText="1"/>
    </xf>
    <xf numFmtId="166" fontId="5" fillId="0" borderId="5" xfId="0" applyNumberFormat="1" applyFont="1" applyFill="1" applyBorder="1" applyAlignment="1">
      <alignment wrapText="1"/>
    </xf>
    <xf numFmtId="164" fontId="7" fillId="3" borderId="4" xfId="16" applyNumberFormat="1" applyFont="1" applyFill="1" applyBorder="1" applyAlignment="1">
      <alignment wrapText="1"/>
    </xf>
    <xf numFmtId="10" fontId="7" fillId="3" borderId="4" xfId="16" applyNumberFormat="1" applyFont="1" applyFill="1" applyBorder="1" applyAlignment="1">
      <alignment wrapText="1"/>
    </xf>
    <xf numFmtId="164" fontId="7" fillId="3" borderId="5" xfId="16" applyNumberFormat="1" applyFont="1" applyFill="1" applyBorder="1" applyAlignment="1">
      <alignment wrapText="1"/>
    </xf>
    <xf numFmtId="0" fontId="7" fillId="3" borderId="4" xfId="16" applyNumberFormat="1" applyFont="1" applyFill="1" applyBorder="1" applyAlignment="1">
      <alignment horizontal="center" wrapText="1"/>
    </xf>
    <xf numFmtId="164" fontId="7" fillId="3" borderId="6" xfId="0" applyNumberFormat="1" applyFont="1" applyFill="1" applyBorder="1" applyAlignment="1">
      <alignment wrapText="1"/>
    </xf>
    <xf numFmtId="164" fontId="7" fillId="3" borderId="6" xfId="16" applyNumberFormat="1" applyFont="1" applyFill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1571625</xdr:colOff>
      <xdr:row>1</xdr:row>
      <xdr:rowOff>47625</xdr:rowOff>
    </xdr:from>
    <xdr:ext cx="2505075" cy="247650"/>
    <xdr:sp macro="" textlink="">
      <xdr:nvSpPr>
        <xdr:cNvPr id="2" name="TextBox 1"/>
        <xdr:cNvSpPr txBox="1"/>
      </xdr:nvSpPr>
      <xdr:spPr>
        <a:xfrm>
          <a:off x="12430125" y="704850"/>
          <a:ext cx="2505075" cy="24765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bg2">
                  <a:lumMod val="25000"/>
                </a:schemeClr>
              </a:solidFill>
            </a:rPr>
            <a:t>Enter</a:t>
          </a:r>
          <a:r>
            <a:rPr lang="en-US" sz="1000" baseline="0">
              <a:solidFill>
                <a:schemeClr val="bg2">
                  <a:lumMod val="25000"/>
                </a:schemeClr>
              </a:solidFill>
            </a:rPr>
            <a:t> Values in ORANGE Highlited fields only</a:t>
          </a:r>
          <a:endParaRPr lang="en-US" sz="10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</sheetPr>
  <dimension ref="B1:R51"/>
  <sheetViews>
    <sheetView showGridLines="0" tabSelected="1" zoomScalePageLayoutView="150" workbookViewId="0" topLeftCell="A1">
      <selection activeCell="C4" sqref="C4"/>
    </sheetView>
  </sheetViews>
  <sheetFormatPr defaultColWidth="8.8515625" defaultRowHeight="12.75"/>
  <cols>
    <col min="1" max="1" width="4.57421875" style="1" customWidth="1"/>
    <col min="2" max="2" width="27.00390625" style="1" customWidth="1"/>
    <col min="3" max="3" width="15.00390625" style="3" customWidth="1"/>
    <col min="4" max="4" width="7.28125" style="1" customWidth="1"/>
    <col min="5" max="5" width="24.421875" style="1" customWidth="1"/>
    <col min="6" max="6" width="18.28125" style="1" customWidth="1"/>
    <col min="7" max="7" width="8.28125" style="1" customWidth="1"/>
    <col min="8" max="8" width="25.140625" style="1" customWidth="1"/>
    <col min="9" max="9" width="13.00390625" style="1" customWidth="1"/>
    <col min="10" max="10" width="16.421875" style="1" customWidth="1"/>
    <col min="11" max="11" width="3.421875" style="1" customWidth="1"/>
    <col min="12" max="12" width="27.421875" style="1" customWidth="1"/>
    <col min="13" max="13" width="15.421875" style="1" bestFit="1" customWidth="1"/>
    <col min="14" max="14" width="18.421875" style="1" customWidth="1"/>
    <col min="15" max="16384" width="8.8515625" style="1" customWidth="1"/>
  </cols>
  <sheetData>
    <row r="1" spans="2:14" ht="51.75" customHeight="1" thickBot="1" thickTop="1">
      <c r="B1" s="32" t="s">
        <v>49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ht="26.25" customHeight="1" thickBot="1" thickTop="1"/>
    <row r="3" spans="2:14" ht="27" customHeight="1" thickBot="1">
      <c r="B3" s="35" t="s">
        <v>2</v>
      </c>
      <c r="C3" s="36"/>
      <c r="D3" s="5"/>
      <c r="E3" s="18"/>
      <c r="F3" s="30"/>
      <c r="G3" s="5"/>
      <c r="H3" s="37"/>
      <c r="I3" s="38" t="s">
        <v>47</v>
      </c>
      <c r="J3" s="39" t="s">
        <v>36</v>
      </c>
      <c r="K3" s="11"/>
      <c r="L3" s="40"/>
      <c r="M3" s="38" t="s">
        <v>48</v>
      </c>
      <c r="N3" s="39" t="s">
        <v>36</v>
      </c>
    </row>
    <row r="4" spans="2:14" ht="15.75">
      <c r="B4" s="12" t="s">
        <v>0</v>
      </c>
      <c r="C4" s="66">
        <v>503.85</v>
      </c>
      <c r="D4" s="5"/>
      <c r="E4" s="14" t="s">
        <v>45</v>
      </c>
      <c r="F4" s="69">
        <v>25</v>
      </c>
      <c r="G4" s="5"/>
      <c r="H4" s="22" t="s">
        <v>17</v>
      </c>
      <c r="I4" s="57">
        <f>SUM(I7:I23)</f>
        <v>7500</v>
      </c>
      <c r="J4" s="58">
        <f>I4*12/0.04</f>
        <v>2250000</v>
      </c>
      <c r="K4" s="23"/>
      <c r="L4" s="22" t="s">
        <v>28</v>
      </c>
      <c r="M4" s="57">
        <f>SUM(M7:M23)</f>
        <v>3740</v>
      </c>
      <c r="N4" s="59">
        <f>M4*12/0.04</f>
        <v>1122000</v>
      </c>
    </row>
    <row r="5" spans="2:14" ht="15">
      <c r="B5" s="12" t="s">
        <v>12</v>
      </c>
      <c r="C5" s="66">
        <v>56842.45</v>
      </c>
      <c r="D5" s="5"/>
      <c r="E5" s="14" t="s">
        <v>46</v>
      </c>
      <c r="F5" s="53">
        <f>IF(C24&lt;E8,F8,IF(C24&lt;E9,F9,IF(C24&lt;E10,F10,IF(C24&lt;E11,F11,IF(C24&lt;E12,F12,IF(C24&lt;E13,F13,IF(C24&lt;E14,F14,IF(C24&lt;E15,F15,IF(C24&lt;E16,F16,IF(C24&lt;E17,F17,IF(C24&lt;E18,F18,IF(C24&lt;E19,F19,IF(C24&lt;E20,F20,IF(C24&lt;E21,F21,IF(C24&lt;E22,F22,IF(C24&lt;E23,F23,IF(C24&lt;E24,F24,IF(C24&lt;E25,F25,IF(C24&lt;E26,F26,IF(C24&lt;E27,F27,))))))))))))))))))))</f>
        <v>44</v>
      </c>
      <c r="G5" s="5"/>
      <c r="H5" s="12"/>
      <c r="I5" s="27"/>
      <c r="J5" s="25"/>
      <c r="K5" s="20"/>
      <c r="L5" s="12"/>
      <c r="M5" s="27"/>
      <c r="N5" s="25"/>
    </row>
    <row r="6" spans="2:14" ht="29.25" customHeight="1">
      <c r="B6" s="12" t="s">
        <v>13</v>
      </c>
      <c r="C6" s="66">
        <v>26617.1</v>
      </c>
      <c r="D6" s="5"/>
      <c r="E6" s="12"/>
      <c r="F6" s="25"/>
      <c r="G6" s="5"/>
      <c r="H6" s="12"/>
      <c r="I6" s="27"/>
      <c r="J6" s="25"/>
      <c r="K6" s="20"/>
      <c r="L6" s="12"/>
      <c r="M6" s="27"/>
      <c r="N6" s="25"/>
    </row>
    <row r="7" spans="2:14" ht="21.75" customHeight="1">
      <c r="B7" s="12" t="s">
        <v>1</v>
      </c>
      <c r="C7" s="66">
        <v>331094.63</v>
      </c>
      <c r="D7" s="5"/>
      <c r="E7" s="12"/>
      <c r="F7" s="25"/>
      <c r="G7" s="5"/>
      <c r="H7" s="12" t="s">
        <v>40</v>
      </c>
      <c r="I7" s="70">
        <v>2200</v>
      </c>
      <c r="J7" s="29">
        <f aca="true" t="shared" si="0" ref="J7:J23">I7*12/0.04</f>
        <v>660000</v>
      </c>
      <c r="K7" s="20"/>
      <c r="L7" s="12" t="s">
        <v>29</v>
      </c>
      <c r="M7" s="71">
        <v>500</v>
      </c>
      <c r="N7" s="24">
        <f aca="true" t="shared" si="1" ref="N7:N23">M7*12/0.04</f>
        <v>150000</v>
      </c>
    </row>
    <row r="8" spans="2:18" ht="25.5" customHeight="1">
      <c r="B8" s="12"/>
      <c r="C8" s="45">
        <f>SUM(C4:C7)</f>
        <v>415058.03</v>
      </c>
      <c r="D8" s="5"/>
      <c r="E8" s="60">
        <f>SUM(C8+C31)*(1+C30)</f>
        <v>462302.67240000004</v>
      </c>
      <c r="F8" s="54">
        <f>F4+1</f>
        <v>26</v>
      </c>
      <c r="G8" s="7"/>
      <c r="H8" s="12" t="s">
        <v>24</v>
      </c>
      <c r="I8" s="70">
        <v>200</v>
      </c>
      <c r="J8" s="29">
        <f t="shared" si="0"/>
        <v>60000</v>
      </c>
      <c r="K8" s="20"/>
      <c r="L8" s="12" t="s">
        <v>24</v>
      </c>
      <c r="M8" s="71">
        <v>200</v>
      </c>
      <c r="N8" s="24">
        <f t="shared" si="1"/>
        <v>60000</v>
      </c>
      <c r="R8" s="4"/>
    </row>
    <row r="9" spans="2:18" ht="15">
      <c r="B9" s="12"/>
      <c r="C9" s="46"/>
      <c r="D9" s="5"/>
      <c r="E9" s="60">
        <f>SUM(E8+C31)*(1+C30)</f>
        <v>513326.88619200006</v>
      </c>
      <c r="F9" s="54">
        <f>F8+1</f>
        <v>27</v>
      </c>
      <c r="G9" s="7"/>
      <c r="H9" s="12" t="s">
        <v>18</v>
      </c>
      <c r="I9" s="70">
        <v>2000</v>
      </c>
      <c r="J9" s="29">
        <f t="shared" si="0"/>
        <v>600000</v>
      </c>
      <c r="K9" s="20"/>
      <c r="L9" s="12" t="s">
        <v>18</v>
      </c>
      <c r="M9" s="71">
        <v>0</v>
      </c>
      <c r="N9" s="24">
        <f t="shared" si="1"/>
        <v>0</v>
      </c>
      <c r="R9" s="4"/>
    </row>
    <row r="10" spans="2:18" ht="15">
      <c r="B10" s="13" t="s">
        <v>44</v>
      </c>
      <c r="C10" s="47">
        <f>C8*0.04/52/40</f>
        <v>7.981885192307693</v>
      </c>
      <c r="D10" s="5"/>
      <c r="E10" s="60">
        <f>SUM(E9+C31)*(1+C30)</f>
        <v>568433.03708736</v>
      </c>
      <c r="F10" s="54">
        <f aca="true" t="shared" si="2" ref="F10:F27">F9+1</f>
        <v>28</v>
      </c>
      <c r="G10" s="7"/>
      <c r="H10" s="12" t="s">
        <v>19</v>
      </c>
      <c r="I10" s="70">
        <v>600</v>
      </c>
      <c r="J10" s="29">
        <f t="shared" si="0"/>
        <v>180000</v>
      </c>
      <c r="K10" s="20"/>
      <c r="L10" s="12" t="s">
        <v>19</v>
      </c>
      <c r="M10" s="71">
        <v>520</v>
      </c>
      <c r="N10" s="24">
        <f t="shared" si="1"/>
        <v>156000</v>
      </c>
      <c r="R10" s="4"/>
    </row>
    <row r="11" spans="2:18" ht="15">
      <c r="B11" s="12"/>
      <c r="C11" s="24"/>
      <c r="D11" s="5"/>
      <c r="E11" s="60">
        <f>SUM(E10+C31)*(1+C30)</f>
        <v>627947.6800543489</v>
      </c>
      <c r="F11" s="54">
        <f t="shared" si="2"/>
        <v>29</v>
      </c>
      <c r="G11" s="7"/>
      <c r="H11" s="12" t="s">
        <v>20</v>
      </c>
      <c r="I11" s="70">
        <v>300</v>
      </c>
      <c r="J11" s="29">
        <f t="shared" si="0"/>
        <v>90000</v>
      </c>
      <c r="K11" s="20"/>
      <c r="L11" s="12" t="s">
        <v>20</v>
      </c>
      <c r="M11" s="71">
        <v>300</v>
      </c>
      <c r="N11" s="24">
        <f t="shared" si="1"/>
        <v>90000</v>
      </c>
      <c r="R11" s="4"/>
    </row>
    <row r="12" spans="2:18" ht="15.75" customHeight="1">
      <c r="B12" s="14" t="s">
        <v>3</v>
      </c>
      <c r="C12" s="67">
        <v>0.04</v>
      </c>
      <c r="D12" s="5"/>
      <c r="E12" s="60">
        <f>SUM(E11+C31)*(1+C30)</f>
        <v>692223.4944586968</v>
      </c>
      <c r="F12" s="54">
        <f t="shared" si="2"/>
        <v>30</v>
      </c>
      <c r="G12" s="7"/>
      <c r="H12" s="12" t="s">
        <v>27</v>
      </c>
      <c r="I12" s="70">
        <v>200</v>
      </c>
      <c r="J12" s="29">
        <f t="shared" si="0"/>
        <v>60000</v>
      </c>
      <c r="K12" s="20"/>
      <c r="L12" s="12" t="s">
        <v>27</v>
      </c>
      <c r="M12" s="71">
        <v>220</v>
      </c>
      <c r="N12" s="24">
        <f t="shared" si="1"/>
        <v>66000</v>
      </c>
      <c r="R12" s="4"/>
    </row>
    <row r="13" spans="2:18" ht="15">
      <c r="B13" s="14" t="s">
        <v>4</v>
      </c>
      <c r="C13" s="47">
        <f>C8*C12</f>
        <v>16602.321200000002</v>
      </c>
      <c r="D13" s="5"/>
      <c r="E13" s="60">
        <f>SUM(E12+C31)*(1+C30)</f>
        <v>761641.3740153926</v>
      </c>
      <c r="F13" s="54">
        <f t="shared" si="2"/>
        <v>31</v>
      </c>
      <c r="G13" s="7"/>
      <c r="H13" s="12" t="s">
        <v>21</v>
      </c>
      <c r="I13" s="70">
        <f>500</f>
        <v>500</v>
      </c>
      <c r="J13" s="29">
        <f t="shared" si="0"/>
        <v>150000</v>
      </c>
      <c r="K13" s="20"/>
      <c r="L13" s="12" t="s">
        <v>21</v>
      </c>
      <c r="M13" s="71">
        <v>500</v>
      </c>
      <c r="N13" s="24">
        <f t="shared" si="1"/>
        <v>150000</v>
      </c>
      <c r="R13" s="4"/>
    </row>
    <row r="14" spans="2:18" ht="15.75" thickBot="1">
      <c r="B14" s="15" t="s">
        <v>5</v>
      </c>
      <c r="C14" s="48">
        <f>C13/12</f>
        <v>1383.5267666666668</v>
      </c>
      <c r="D14" s="5"/>
      <c r="E14" s="60">
        <f>SUM(E13+C31)*(1+C30)</f>
        <v>836612.6839366241</v>
      </c>
      <c r="F14" s="54">
        <f t="shared" si="2"/>
        <v>32</v>
      </c>
      <c r="G14" s="7"/>
      <c r="H14" s="12" t="s">
        <v>22</v>
      </c>
      <c r="I14" s="70">
        <v>200</v>
      </c>
      <c r="J14" s="29">
        <f t="shared" si="0"/>
        <v>60000</v>
      </c>
      <c r="K14" s="20"/>
      <c r="L14" s="12" t="s">
        <v>22</v>
      </c>
      <c r="M14" s="71">
        <v>0</v>
      </c>
      <c r="N14" s="24">
        <f t="shared" si="1"/>
        <v>0</v>
      </c>
      <c r="R14" s="4"/>
    </row>
    <row r="15" spans="2:18" ht="15">
      <c r="B15" s="5"/>
      <c r="C15" s="6"/>
      <c r="D15" s="5"/>
      <c r="E15" s="60">
        <f>SUM(E14+C31)*(1+C30)</f>
        <v>917581.6986515541</v>
      </c>
      <c r="F15" s="54">
        <f t="shared" si="2"/>
        <v>33</v>
      </c>
      <c r="G15" s="7"/>
      <c r="H15" s="12" t="s">
        <v>33</v>
      </c>
      <c r="I15" s="70">
        <v>100</v>
      </c>
      <c r="J15" s="29">
        <f t="shared" si="0"/>
        <v>30000</v>
      </c>
      <c r="K15" s="20"/>
      <c r="L15" s="12" t="s">
        <v>34</v>
      </c>
      <c r="M15" s="71">
        <v>100</v>
      </c>
      <c r="N15" s="24">
        <f t="shared" si="1"/>
        <v>30000</v>
      </c>
      <c r="R15" s="4"/>
    </row>
    <row r="16" spans="2:18" ht="15">
      <c r="B16" s="5"/>
      <c r="C16" s="6"/>
      <c r="D16" s="5"/>
      <c r="E16" s="60">
        <f>SUM(E15+C31)*(1+C30)</f>
        <v>1005028.2345436785</v>
      </c>
      <c r="F16" s="54">
        <f t="shared" si="2"/>
        <v>34</v>
      </c>
      <c r="G16" s="7"/>
      <c r="H16" s="12" t="s">
        <v>23</v>
      </c>
      <c r="I16" s="70">
        <v>150</v>
      </c>
      <c r="J16" s="29">
        <f t="shared" si="0"/>
        <v>45000</v>
      </c>
      <c r="K16" s="20"/>
      <c r="L16" s="12" t="s">
        <v>23</v>
      </c>
      <c r="M16" s="71">
        <v>150</v>
      </c>
      <c r="N16" s="24">
        <f t="shared" si="1"/>
        <v>45000</v>
      </c>
      <c r="R16" s="4"/>
    </row>
    <row r="17" spans="2:18" ht="15.75" thickBot="1">
      <c r="B17" s="5"/>
      <c r="C17" s="6"/>
      <c r="D17" s="5"/>
      <c r="E17" s="60">
        <f>SUM(E16+C31)*(1+C30)</f>
        <v>1099470.4933071728</v>
      </c>
      <c r="F17" s="54">
        <f t="shared" si="2"/>
        <v>35</v>
      </c>
      <c r="G17" s="7"/>
      <c r="H17" s="12" t="s">
        <v>25</v>
      </c>
      <c r="I17" s="70">
        <v>100</v>
      </c>
      <c r="J17" s="29">
        <f t="shared" si="0"/>
        <v>30000</v>
      </c>
      <c r="K17" s="21"/>
      <c r="L17" s="12" t="s">
        <v>25</v>
      </c>
      <c r="M17" s="71">
        <v>200</v>
      </c>
      <c r="N17" s="24">
        <f t="shared" si="1"/>
        <v>60000</v>
      </c>
      <c r="R17" s="4"/>
    </row>
    <row r="18" spans="2:18" s="2" customFormat="1" ht="15">
      <c r="B18" s="41" t="s">
        <v>6</v>
      </c>
      <c r="C18" s="42"/>
      <c r="D18" s="8"/>
      <c r="E18" s="61">
        <f>SUM(E17+C31)*(1+C30)</f>
        <v>1201468.1327717467</v>
      </c>
      <c r="F18" s="55">
        <f t="shared" si="2"/>
        <v>36</v>
      </c>
      <c r="G18" s="9"/>
      <c r="H18" s="12" t="s">
        <v>26</v>
      </c>
      <c r="I18" s="70">
        <v>100</v>
      </c>
      <c r="J18" s="29">
        <f t="shared" si="0"/>
        <v>30000</v>
      </c>
      <c r="K18" s="20"/>
      <c r="L18" s="12" t="s">
        <v>26</v>
      </c>
      <c r="M18" s="71">
        <v>50</v>
      </c>
      <c r="N18" s="24">
        <f t="shared" si="1"/>
        <v>15000</v>
      </c>
      <c r="R18" s="4"/>
    </row>
    <row r="19" spans="2:18" ht="15.75" thickBot="1">
      <c r="B19" s="43"/>
      <c r="C19" s="44"/>
      <c r="D19" s="5"/>
      <c r="E19" s="60">
        <f>SUM(E18+C31)*(1+C30)</f>
        <v>1311625.5833934864</v>
      </c>
      <c r="F19" s="54">
        <f t="shared" si="2"/>
        <v>37</v>
      </c>
      <c r="G19" s="7"/>
      <c r="H19" s="12" t="s">
        <v>31</v>
      </c>
      <c r="I19" s="70">
        <v>250</v>
      </c>
      <c r="J19" s="29">
        <f t="shared" si="0"/>
        <v>75000</v>
      </c>
      <c r="K19" s="20"/>
      <c r="L19" s="12" t="s">
        <v>30</v>
      </c>
      <c r="M19" s="71">
        <v>500</v>
      </c>
      <c r="N19" s="24">
        <f t="shared" si="1"/>
        <v>150000</v>
      </c>
      <c r="R19" s="4"/>
    </row>
    <row r="20" spans="2:18" ht="15">
      <c r="B20" s="14" t="s">
        <v>7</v>
      </c>
      <c r="C20" s="47">
        <f>C21*12</f>
        <v>90000</v>
      </c>
      <c r="D20" s="5"/>
      <c r="E20" s="60">
        <f>SUM(E19+C31)*(1+C30)</f>
        <v>1430595.6300649655</v>
      </c>
      <c r="F20" s="54">
        <f t="shared" si="2"/>
        <v>38</v>
      </c>
      <c r="G20" s="7"/>
      <c r="H20" s="12" t="s">
        <v>32</v>
      </c>
      <c r="I20" s="70">
        <v>100</v>
      </c>
      <c r="J20" s="29">
        <f t="shared" si="0"/>
        <v>30000</v>
      </c>
      <c r="K20" s="20"/>
      <c r="L20" s="12" t="s">
        <v>32</v>
      </c>
      <c r="M20" s="71">
        <v>0</v>
      </c>
      <c r="N20" s="24">
        <f t="shared" si="1"/>
        <v>0</v>
      </c>
      <c r="R20" s="4"/>
    </row>
    <row r="21" spans="2:18" ht="15">
      <c r="B21" s="14" t="s">
        <v>8</v>
      </c>
      <c r="C21" s="47">
        <f>I4</f>
        <v>7500</v>
      </c>
      <c r="D21" s="5"/>
      <c r="E21" s="60">
        <f>SUM(E20+C31)*(1+C30)</f>
        <v>1559083.2804701629</v>
      </c>
      <c r="F21" s="54">
        <f t="shared" si="2"/>
        <v>39</v>
      </c>
      <c r="G21" s="7"/>
      <c r="H21" s="12" t="s">
        <v>35</v>
      </c>
      <c r="I21" s="70">
        <v>250</v>
      </c>
      <c r="J21" s="29">
        <f t="shared" si="0"/>
        <v>75000</v>
      </c>
      <c r="K21" s="20"/>
      <c r="L21" s="12" t="s">
        <v>35</v>
      </c>
      <c r="M21" s="71">
        <v>250</v>
      </c>
      <c r="N21" s="24">
        <f t="shared" si="1"/>
        <v>75000</v>
      </c>
      <c r="R21" s="4"/>
    </row>
    <row r="22" spans="2:18" ht="15">
      <c r="B22" s="16" t="s">
        <v>43</v>
      </c>
      <c r="C22" s="49">
        <f>C20/365</f>
        <v>246.57534246575344</v>
      </c>
      <c r="D22" s="5"/>
      <c r="E22" s="60">
        <f>SUM(E21+C31)*(1+C30)</f>
        <v>1697849.942907776</v>
      </c>
      <c r="F22" s="54">
        <f t="shared" si="2"/>
        <v>40</v>
      </c>
      <c r="G22" s="7"/>
      <c r="H22" s="12" t="s">
        <v>37</v>
      </c>
      <c r="I22" s="70">
        <v>50</v>
      </c>
      <c r="J22" s="29">
        <f t="shared" si="0"/>
        <v>15000</v>
      </c>
      <c r="K22" s="21"/>
      <c r="L22" s="12" t="s">
        <v>37</v>
      </c>
      <c r="M22" s="71">
        <v>50</v>
      </c>
      <c r="N22" s="24">
        <f t="shared" si="1"/>
        <v>15000</v>
      </c>
      <c r="R22" s="4"/>
    </row>
    <row r="23" spans="2:18" s="2" customFormat="1" ht="15">
      <c r="B23" s="12"/>
      <c r="C23" s="50"/>
      <c r="D23" s="8"/>
      <c r="E23" s="60">
        <f>SUM(E22+C31)*(1+C30)</f>
        <v>1847717.9383403983</v>
      </c>
      <c r="F23" s="54">
        <f t="shared" si="2"/>
        <v>41</v>
      </c>
      <c r="G23" s="7"/>
      <c r="H23" s="12" t="s">
        <v>38</v>
      </c>
      <c r="I23" s="70">
        <v>200</v>
      </c>
      <c r="J23" s="29">
        <f t="shared" si="0"/>
        <v>60000</v>
      </c>
      <c r="K23" s="20"/>
      <c r="L23" s="12" t="s">
        <v>38</v>
      </c>
      <c r="M23" s="71">
        <v>200</v>
      </c>
      <c r="N23" s="24">
        <f t="shared" si="1"/>
        <v>60000</v>
      </c>
      <c r="R23" s="4"/>
    </row>
    <row r="24" spans="2:18" ht="15">
      <c r="B24" s="17" t="s">
        <v>9</v>
      </c>
      <c r="C24" s="51">
        <f>C20*25</f>
        <v>2250000</v>
      </c>
      <c r="D24" s="5"/>
      <c r="E24" s="60">
        <f>SUM(E23+C31)*(1+C30)</f>
        <v>2009575.3734076302</v>
      </c>
      <c r="F24" s="54">
        <f t="shared" si="2"/>
        <v>42</v>
      </c>
      <c r="G24" s="7"/>
      <c r="H24" s="12"/>
      <c r="I24" s="27"/>
      <c r="J24" s="25"/>
      <c r="K24" s="20"/>
      <c r="L24" s="12"/>
      <c r="M24" s="27"/>
      <c r="N24" s="25"/>
      <c r="R24" s="4"/>
    </row>
    <row r="25" spans="2:18" ht="15.75" thickBot="1">
      <c r="B25" s="10"/>
      <c r="C25" s="52"/>
      <c r="D25" s="5"/>
      <c r="E25" s="60">
        <f>SUM(E24+C31)*(1+C30)</f>
        <v>2184381.403280241</v>
      </c>
      <c r="F25" s="54">
        <f t="shared" si="2"/>
        <v>43</v>
      </c>
      <c r="G25" s="7"/>
      <c r="H25" s="12"/>
      <c r="I25" s="27"/>
      <c r="J25" s="25"/>
      <c r="K25" s="20"/>
      <c r="L25" s="12"/>
      <c r="M25" s="27"/>
      <c r="N25" s="25"/>
      <c r="R25" s="4"/>
    </row>
    <row r="26" spans="2:14" ht="15.75" thickBot="1">
      <c r="B26" s="5"/>
      <c r="C26" s="5"/>
      <c r="D26" s="5"/>
      <c r="E26" s="60">
        <f>SUM(E25+C31)*(1+C30)</f>
        <v>2373171.9155426603</v>
      </c>
      <c r="F26" s="54">
        <f t="shared" si="2"/>
        <v>44</v>
      </c>
      <c r="G26" s="7"/>
      <c r="H26" s="19"/>
      <c r="I26" s="28"/>
      <c r="J26" s="26"/>
      <c r="K26" s="20"/>
      <c r="L26" s="19"/>
      <c r="M26" s="28"/>
      <c r="N26" s="26"/>
    </row>
    <row r="27" spans="2:7" ht="12.75" customHeight="1">
      <c r="B27" s="5"/>
      <c r="C27" s="5"/>
      <c r="D27" s="5"/>
      <c r="E27" s="60">
        <f>SUM(E26+C31)*(1+C30)</f>
        <v>2577065.668786073</v>
      </c>
      <c r="F27" s="54">
        <f t="shared" si="2"/>
        <v>45</v>
      </c>
      <c r="G27" s="7"/>
    </row>
    <row r="28" spans="2:7" ht="15.75" thickBot="1">
      <c r="B28" s="5"/>
      <c r="C28" s="5"/>
      <c r="D28" s="5"/>
      <c r="E28" s="19"/>
      <c r="F28" s="56"/>
      <c r="G28" s="5"/>
    </row>
    <row r="29" spans="2:7" ht="19.5" thickBot="1">
      <c r="B29" s="35" t="s">
        <v>10</v>
      </c>
      <c r="C29" s="36"/>
      <c r="D29" s="5"/>
      <c r="G29" s="5"/>
    </row>
    <row r="30" spans="2:7" ht="15">
      <c r="B30" s="14" t="s">
        <v>11</v>
      </c>
      <c r="C30" s="67">
        <v>0.08</v>
      </c>
      <c r="D30" s="5"/>
      <c r="E30" s="18" t="s">
        <v>15</v>
      </c>
      <c r="F30" s="62">
        <f>C20+C31</f>
        <v>103000</v>
      </c>
      <c r="G30" s="5"/>
    </row>
    <row r="31" spans="2:7" ht="15">
      <c r="B31" s="16" t="s">
        <v>14</v>
      </c>
      <c r="C31" s="66">
        <v>13000</v>
      </c>
      <c r="D31" s="5"/>
      <c r="E31" s="12" t="s">
        <v>16</v>
      </c>
      <c r="F31" s="63">
        <f>C31/F30</f>
        <v>0.1262135922330097</v>
      </c>
      <c r="G31" s="5"/>
    </row>
    <row r="32" spans="2:14" ht="45.75" thickBot="1">
      <c r="B32" s="31" t="s">
        <v>41</v>
      </c>
      <c r="C32" s="68">
        <v>-500</v>
      </c>
      <c r="D32" s="5"/>
      <c r="E32" s="12" t="s">
        <v>39</v>
      </c>
      <c r="F32" s="64">
        <f>NPER(C30,-C31,-C8,N4)</f>
        <v>10.385980783964994</v>
      </c>
      <c r="G32" s="5"/>
      <c r="H32" s="5"/>
      <c r="I32" s="5"/>
      <c r="J32" s="5"/>
      <c r="K32" s="5"/>
      <c r="L32" s="5"/>
      <c r="M32" s="5"/>
      <c r="N32" s="5"/>
    </row>
    <row r="33" spans="2:7" ht="30.75" thickBot="1">
      <c r="B33" s="5"/>
      <c r="C33" s="5"/>
      <c r="D33" s="5"/>
      <c r="E33" s="19" t="s">
        <v>42</v>
      </c>
      <c r="F33" s="65">
        <f>NPER(C30,-C31+12*C32,-C8,N4)</f>
        <v>9.536931714138325</v>
      </c>
      <c r="G33" s="5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</sheetData>
  <mergeCells count="4">
    <mergeCell ref="B29:C29"/>
    <mergeCell ref="B3:C3"/>
    <mergeCell ref="B1:N1"/>
    <mergeCell ref="B18:C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Money</dc:creator>
  <cp:keywords/>
  <dc:description/>
  <cp:lastModifiedBy>Devang</cp:lastModifiedBy>
  <cp:lastPrinted>2014-12-04T21:17:19Z</cp:lastPrinted>
  <dcterms:created xsi:type="dcterms:W3CDTF">2012-12-30T15:50:12Z</dcterms:created>
  <dcterms:modified xsi:type="dcterms:W3CDTF">2016-06-30T17:55:14Z</dcterms:modified>
  <cp:category/>
  <cp:version/>
  <cp:contentType/>
  <cp:contentStatus/>
</cp:coreProperties>
</file>