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515" windowHeight="13365" activeTab="0"/>
  </bookViews>
  <sheets>
    <sheet name="Log-Log Linear Curve" sheetId="1" r:id="rId1"/>
    <sheet name="Sheet2" sheetId="2" r:id="rId2"/>
  </sheets>
  <definedNames>
    <definedName name="a">'Log-Log Linear Curve'!$Y$29</definedName>
    <definedName name="b">'Log-Log Linear Curve'!$Y$30</definedName>
    <definedName name="D">'Log-Log Linear Curve'!$Y$28</definedName>
    <definedName name="intercept">'Log-Log Linear Curve'!$G$29</definedName>
    <definedName name="meanx">'Log-Log Linear Curve'!$Y$27</definedName>
    <definedName name="meanxy">'Log-Log Linear Curve'!$AA$27</definedName>
    <definedName name="meany">'Log-Log Linear Curve'!$Z$27</definedName>
    <definedName name="n">'Log-Log Linear Curve'!$Y$26</definedName>
    <definedName name="Rsquared">'Log-Log Linear Curve'!$AF$37</definedName>
    <definedName name="slope">'Log-Log Linear Curve'!$G$28</definedName>
    <definedName name="ssr">'Log-Log Linear Curve'!$AD$25</definedName>
    <definedName name="ssy">'Log-Log Linear Curve'!$AC$25</definedName>
    <definedName name="sumx">'Log-Log Linear Curve'!$Y$25</definedName>
    <definedName name="sumx2">'Log-Log Linear Curve'!$AB$25</definedName>
    <definedName name="sumx2y">'Log-Log Linear Curve'!$AE$25</definedName>
    <definedName name="sumx3">'Log-Log Linear Curve'!$AC$25</definedName>
    <definedName name="sumx4">'Log-Log Linear Curve'!$AD$25</definedName>
    <definedName name="sumxy">'Log-Log Linear Curve'!$AA$25</definedName>
    <definedName name="sumy">'Log-Log Linear Curve'!$Z$25</definedName>
  </definedNames>
  <calcPr calcId="145621"/>
</workbook>
</file>

<file path=xl/sharedStrings.xml><?xml version="1.0" encoding="utf-8"?>
<sst xmlns="http://schemas.openxmlformats.org/spreadsheetml/2006/main" count="27" uniqueCount="18">
  <si>
    <t>Analytical calibration using a log-log linear curve fit.</t>
  </si>
  <si>
    <t>Calibration data</t>
  </si>
  <si>
    <t>Application to unknowns</t>
  </si>
  <si>
    <t>Standards</t>
  </si>
  <si>
    <t>Instrument readings</t>
  </si>
  <si>
    <t>Reading of the unknown</t>
  </si>
  <si>
    <t>Calculated concentration</t>
  </si>
  <si>
    <t>Accuracy</t>
  </si>
  <si>
    <t>Error</t>
  </si>
  <si>
    <t xml:space="preserve"> </t>
  </si>
  <si>
    <t>Average deviation of standards:</t>
  </si>
  <si>
    <r>
      <t>R</t>
    </r>
    <r>
      <rPr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=</t>
    </r>
  </si>
  <si>
    <t>Slope=</t>
  </si>
  <si>
    <t>Intercept=</t>
  </si>
  <si>
    <t>Residual calculations</t>
  </si>
  <si>
    <t>Predicted readings</t>
  </si>
  <si>
    <t>Actual-predicted</t>
  </si>
  <si>
    <t>Residuals (% of max reading)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</si>
</sst>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.00;[Red]&quot;-&quot;[$$-409]#,##0.00"/>
    <numFmt numFmtId="165" formatCode="0.00000"/>
    <numFmt numFmtId="166" formatCode="0.0000"/>
    <numFmt numFmtId="167" formatCode="0.000"/>
    <numFmt numFmtId="168" formatCode="0.000000"/>
  </numFmts>
  <fonts count="23">
    <font>
      <sz val="11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8"/>
      <name val="Arial"/>
      <family val="2"/>
    </font>
    <font>
      <sz val="8"/>
      <name val="Arial1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1"/>
      <family val="2"/>
    </font>
    <font>
      <sz val="11"/>
      <color rgb="FF0000FF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Century Gothic"/>
      <family val="2"/>
    </font>
    <font>
      <b/>
      <sz val="22"/>
      <color rgb="FFFFFF00"/>
      <name val="Eras Medium ITC"/>
      <family val="2"/>
    </font>
    <font>
      <sz val="8"/>
      <name val="Corbel"/>
      <family val="2"/>
    </font>
    <font>
      <sz val="11"/>
      <color theme="1"/>
      <name val="Corbel"/>
      <family val="2"/>
    </font>
    <font>
      <b/>
      <sz val="10"/>
      <color rgb="FF0000FF"/>
      <name val="Corbel"/>
      <family val="2"/>
    </font>
    <font>
      <b/>
      <sz val="10"/>
      <color theme="1"/>
      <name val="Corbel"/>
      <family val="2"/>
    </font>
    <font>
      <sz val="13"/>
      <name val="Corbel"/>
      <family val="2"/>
    </font>
    <font>
      <sz val="13"/>
      <color theme="1"/>
      <name val="Corbel"/>
      <family val="2"/>
    </font>
    <font>
      <b/>
      <sz val="13"/>
      <color theme="5" tint="0.5999900102615356"/>
      <name val="Corbel"/>
      <family val="2"/>
    </font>
    <font>
      <b/>
      <sz val="13"/>
      <color theme="6" tint="0.5999900102615356"/>
      <name val="Corbe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7" fillId="0" borderId="0">
      <alignment/>
      <protection/>
    </xf>
    <xf numFmtId="164" fontId="7" fillId="0" borderId="0">
      <alignment/>
      <protection/>
    </xf>
  </cellStyleXfs>
  <cellXfs count="52">
    <xf numFmtId="0" fontId="0" fillId="0" borderId="0" xfId="0"/>
    <xf numFmtId="0" fontId="8" fillId="0" borderId="0" xfId="0" applyFont="1"/>
    <xf numFmtId="0" fontId="11" fillId="0" borderId="0" xfId="0" applyFont="1" applyAlignment="1">
      <alignment horizontal="right"/>
    </xf>
    <xf numFmtId="10" fontId="11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0" fontId="11" fillId="0" borderId="0" xfId="0" applyFont="1"/>
    <xf numFmtId="10" fontId="12" fillId="0" borderId="0" xfId="0" applyNumberFormat="1" applyFont="1" applyAlignment="1">
      <alignment horizontal="left"/>
    </xf>
    <xf numFmtId="0" fontId="0" fillId="0" borderId="0" xfId="0" applyFont="1"/>
    <xf numFmtId="164" fontId="0" fillId="0" borderId="0" xfId="0" applyNumberFormat="1"/>
    <xf numFmtId="0" fontId="9" fillId="0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6" fontId="0" fillId="0" borderId="3" xfId="0" applyNumberFormat="1" applyBorder="1"/>
    <xf numFmtId="10" fontId="0" fillId="0" borderId="4" xfId="0" applyNumberFormat="1" applyFont="1" applyBorder="1"/>
    <xf numFmtId="166" fontId="0" fillId="0" borderId="0" xfId="0" applyNumberFormat="1"/>
    <xf numFmtId="0" fontId="4" fillId="2" borderId="0" xfId="0" applyFont="1" applyFill="1"/>
    <xf numFmtId="168" fontId="4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2" borderId="0" xfId="0" applyFont="1" applyFill="1"/>
    <xf numFmtId="164" fontId="4" fillId="2" borderId="0" xfId="0" applyNumberFormat="1" applyFont="1" applyFill="1"/>
    <xf numFmtId="166" fontId="11" fillId="0" borderId="5" xfId="0" applyNumberFormat="1" applyFont="1" applyFill="1" applyBorder="1"/>
    <xf numFmtId="10" fontId="10" fillId="0" borderId="5" xfId="0" applyNumberFormat="1" applyFont="1" applyBorder="1"/>
    <xf numFmtId="10" fontId="10" fillId="0" borderId="5" xfId="0" applyNumberFormat="1" applyFont="1" applyBorder="1" applyAlignment="1">
      <alignment horizontal="right"/>
    </xf>
    <xf numFmtId="166" fontId="11" fillId="0" borderId="6" xfId="0" applyNumberFormat="1" applyFont="1" applyFill="1" applyBorder="1"/>
    <xf numFmtId="10" fontId="10" fillId="0" borderId="6" xfId="0" applyNumberFormat="1" applyFont="1" applyBorder="1"/>
    <xf numFmtId="10" fontId="10" fillId="0" borderId="6" xfId="0" applyNumberFormat="1" applyFont="1" applyBorder="1" applyAlignment="1">
      <alignment horizontal="right"/>
    </xf>
    <xf numFmtId="10" fontId="0" fillId="0" borderId="6" xfId="0" applyNumberFormat="1" applyBorder="1"/>
    <xf numFmtId="10" fontId="0" fillId="0" borderId="6" xfId="0" applyNumberFormat="1" applyBorder="1" applyAlignment="1">
      <alignment horizontal="right"/>
    </xf>
    <xf numFmtId="166" fontId="11" fillId="0" borderId="7" xfId="0" applyNumberFormat="1" applyFont="1" applyFill="1" applyBorder="1"/>
    <xf numFmtId="10" fontId="0" fillId="0" borderId="7" xfId="0" applyNumberFormat="1" applyBorder="1"/>
    <xf numFmtId="10" fontId="0" fillId="0" borderId="7" xfId="0" applyNumberFormat="1" applyBorder="1" applyAlignment="1">
      <alignment horizontal="right"/>
    </xf>
    <xf numFmtId="167" fontId="0" fillId="3" borderId="5" xfId="0" applyNumberFormat="1" applyFill="1" applyBorder="1" applyAlignment="1" applyProtection="1">
      <alignment horizontal="center"/>
      <protection locked="0"/>
    </xf>
    <xf numFmtId="167" fontId="0" fillId="3" borderId="6" xfId="0" applyNumberFormat="1" applyFill="1" applyBorder="1" applyAlignment="1" applyProtection="1">
      <alignment horizontal="center"/>
      <protection locked="0"/>
    </xf>
    <xf numFmtId="167" fontId="0" fillId="3" borderId="7" xfId="0" applyNumberFormat="1" applyFill="1" applyBorder="1" applyAlignment="1" applyProtection="1">
      <alignment horizontal="center"/>
      <protection locked="0"/>
    </xf>
    <xf numFmtId="166" fontId="11" fillId="4" borderId="5" xfId="0" applyNumberFormat="1" applyFont="1" applyFill="1" applyBorder="1" applyProtection="1">
      <protection locked="0"/>
    </xf>
    <xf numFmtId="166" fontId="11" fillId="4" borderId="6" xfId="0" applyNumberFormat="1" applyFont="1" applyFill="1" applyBorder="1" applyProtection="1">
      <protection locked="0"/>
    </xf>
    <xf numFmtId="166" fontId="11" fillId="4" borderId="7" xfId="0" applyNumberFormat="1" applyFont="1" applyFill="1" applyBorder="1" applyProtection="1">
      <protection locked="0"/>
    </xf>
    <xf numFmtId="0" fontId="13" fillId="0" borderId="8" xfId="0" applyFont="1" applyBorder="1" applyAlignment="1">
      <alignment horizontal="center" vertical="center"/>
    </xf>
    <xf numFmtId="0" fontId="0" fillId="5" borderId="0" xfId="0" applyFill="1"/>
    <xf numFmtId="0" fontId="4" fillId="6" borderId="0" xfId="0" applyFont="1" applyFill="1"/>
    <xf numFmtId="0" fontId="14" fillId="5" borderId="0" xfId="0" applyFont="1" applyFill="1" applyAlignment="1">
      <alignment horizontal="center" vertical="top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2" borderId="0" xfId="0" applyFont="1" applyFill="1"/>
    <xf numFmtId="0" fontId="20" fillId="0" borderId="0" xfId="0" applyFont="1"/>
    <xf numFmtId="0" fontId="21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317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Sheet2!$E$4:$E$41</c:f>
              <c:numCache/>
            </c:numRef>
          </c:xVal>
          <c:yVal>
            <c:numRef>
              <c:f>Sheet2!$H$4:$H$41</c:f>
              <c:numCache/>
            </c:numRef>
          </c:yVal>
          <c:smooth val="0"/>
        </c:ser>
        <c:ser>
          <c:idx val="0"/>
          <c:order val="1"/>
          <c:spPr>
            <a:ln w="317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Sheet2!$E$4:$E$53</c:f>
              <c:numCache/>
            </c:numRef>
          </c:xVal>
          <c:yVal>
            <c:numRef>
              <c:f>Sheet2!$H$4:$H$53</c:f>
              <c:numCache/>
            </c:numRef>
          </c:yVal>
          <c:smooth val="0"/>
        </c:ser>
        <c:axId val="58942579"/>
        <c:axId val="60721164"/>
      </c:scatterChart>
      <c:valAx>
        <c:axId val="58942579"/>
        <c:scaling>
          <c:orientation val="minMax"/>
        </c:scaling>
        <c:axPos val="b"/>
        <c:majorGridlines/>
        <c:delete val="0"/>
        <c:numFmt formatCode="0.0000" sourceLinked="1"/>
        <c:majorTickMark val="none"/>
        <c:minorTickMark val="none"/>
        <c:tickLblPos val="nextTo"/>
        <c:crossAx val="60721164"/>
        <c:crosses val="autoZero"/>
        <c:crossBetween val="midCat"/>
        <c:dispUnits/>
      </c:valAx>
      <c:valAx>
        <c:axId val="60721164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crossAx val="5894257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4"/>
    </mc:Choice>
    <mc:Fallback>
      <c:style val="4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edge"/>
          <c:yMode val="edge"/>
          <c:x val="0.3797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"/>
          <c:y val="0.1375"/>
          <c:w val="0.68975"/>
          <c:h val="0.675"/>
        </c:manualLayout>
      </c:layout>
      <c:scatterChart>
        <c:scatterStyle val="lineMarker"/>
        <c:varyColors val="0"/>
        <c:ser>
          <c:idx val="1"/>
          <c:order val="0"/>
          <c:spPr>
            <a:ln w="317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'Log-Log Linear Curve'!$D$6:$D$50</c:f>
              <c:numCache/>
            </c:numRef>
          </c:xVal>
          <c:yVal>
            <c:numRef>
              <c:f>'Log-Log Linear Curve'!$E$6:$E$50</c:f>
              <c:numCache/>
            </c:numRef>
          </c:yVal>
          <c:smooth val="0"/>
        </c:ser>
        <c:axId val="9619565"/>
        <c:axId val="19467222"/>
      </c:scatterChart>
      <c:valAx>
        <c:axId val="961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38025"/>
              <c:y val="0.89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none"/>
        <c:minorTickMark val="none"/>
        <c:tickLblPos val="low"/>
        <c:crossAx val="19467222"/>
        <c:crossesAt val="0"/>
        <c:crossBetween val="midCat"/>
        <c:dispUnits/>
      </c:valAx>
      <c:valAx>
        <c:axId val="1946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02575"/>
              <c:y val="0.29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00" sourceLinked="1"/>
        <c:majorTickMark val="none"/>
        <c:minorTickMark val="none"/>
        <c:tickLblPos val="low"/>
        <c:crossAx val="9619565"/>
        <c:crossesAt val="0"/>
        <c:crossBetween val="midCat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17</xdr:row>
      <xdr:rowOff>19050</xdr:rowOff>
    </xdr:from>
    <xdr:ext cx="4352925" cy="914400"/>
    <xdr:graphicFrame macro="">
      <xdr:nvGraphicFramePr>
        <xdr:cNvPr id="1025" name="Chart 2"/>
        <xdr:cNvGraphicFramePr/>
      </xdr:nvGraphicFramePr>
      <xdr:xfrm>
        <a:off x="1866900" y="3600450"/>
        <a:ext cx="4352925" cy="91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4</xdr:col>
      <xdr:colOff>0</xdr:colOff>
      <xdr:row>2</xdr:row>
      <xdr:rowOff>47625</xdr:rowOff>
    </xdr:from>
    <xdr:to>
      <xdr:col>10</xdr:col>
      <xdr:colOff>590550</xdr:colOff>
      <xdr:row>17</xdr:row>
      <xdr:rowOff>9525</xdr:rowOff>
    </xdr:to>
    <xdr:graphicFrame macro="">
      <xdr:nvGraphicFramePr>
        <xdr:cNvPr id="1026" name="Chart 8"/>
        <xdr:cNvGraphicFramePr/>
      </xdr:nvGraphicFramePr>
      <xdr:xfrm>
        <a:off x="1876425" y="647700"/>
        <a:ext cx="43529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1"/>
  <sheetViews>
    <sheetView showGridLines="0" tabSelected="1" workbookViewId="0" topLeftCell="A1">
      <selection activeCell="B6" sqref="B6"/>
    </sheetView>
  </sheetViews>
  <sheetFormatPr defaultColWidth="9.00390625" defaultRowHeight="14.25"/>
  <cols>
    <col min="1" max="1" width="1.625" style="0" customWidth="1"/>
    <col min="2" max="2" width="11.125" style="0" customWidth="1"/>
    <col min="3" max="3" width="11.50390625" style="0" customWidth="1"/>
    <col min="4" max="5" width="0.37109375" style="14" customWidth="1"/>
    <col min="6" max="6" width="8.875" style="0" customWidth="1"/>
    <col min="7" max="7" width="7.00390625" style="0" customWidth="1"/>
    <col min="8" max="8" width="13.00390625" style="0" customWidth="1"/>
    <col min="9" max="9" width="10.625" style="0" customWidth="1"/>
    <col min="10" max="10" width="9.50390625" style="0" customWidth="1"/>
    <col min="11" max="11" width="8.375" style="0" customWidth="1"/>
    <col min="12" max="12" width="12.75390625" style="0" customWidth="1"/>
    <col min="13" max="13" width="13.75390625" style="0" customWidth="1"/>
    <col min="14" max="14" width="9.50390625" style="0" customWidth="1"/>
    <col min="15" max="15" width="9.375" style="0" customWidth="1"/>
    <col min="16" max="16" width="32.50390625" style="0" customWidth="1"/>
  </cols>
  <sheetData>
    <row r="1" spans="2:15" ht="7.5" customHeight="1">
      <c r="B1" s="37"/>
      <c r="C1" s="37"/>
      <c r="D1" s="38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6" ht="39.7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"/>
    </row>
    <row r="3" spans="2:15" ht="15.75" customHeight="1">
      <c r="B3" s="50" t="s">
        <v>1</v>
      </c>
      <c r="C3" s="50"/>
      <c r="D3" s="48"/>
      <c r="E3" s="48"/>
      <c r="F3" s="49"/>
      <c r="G3" s="49"/>
      <c r="H3" s="49"/>
      <c r="I3" s="49"/>
      <c r="J3" s="49"/>
      <c r="K3" s="49"/>
      <c r="L3" s="51" t="s">
        <v>2</v>
      </c>
      <c r="M3" s="51"/>
      <c r="N3" s="51"/>
      <c r="O3" s="51"/>
    </row>
    <row r="4" spans="2:15" ht="7.5" customHeight="1">
      <c r="B4" s="50"/>
      <c r="C4" s="50"/>
      <c r="D4" s="48"/>
      <c r="E4" s="48"/>
      <c r="F4" s="49"/>
      <c r="G4" s="49"/>
      <c r="H4" s="49"/>
      <c r="I4" s="49"/>
      <c r="J4" s="49"/>
      <c r="K4" s="49"/>
      <c r="L4" s="51"/>
      <c r="M4" s="51"/>
      <c r="N4" s="51"/>
      <c r="O4" s="51"/>
    </row>
    <row r="5" spans="2:15" ht="31.5" customHeight="1">
      <c r="B5" s="40" t="s">
        <v>3</v>
      </c>
      <c r="C5" s="41" t="s">
        <v>4</v>
      </c>
      <c r="D5" s="42"/>
      <c r="E5" s="42"/>
      <c r="F5" s="43"/>
      <c r="G5" s="43"/>
      <c r="H5" s="43"/>
      <c r="I5" s="43"/>
      <c r="J5" s="43"/>
      <c r="K5" s="43"/>
      <c r="L5" s="44" t="s">
        <v>5</v>
      </c>
      <c r="M5" s="45" t="s">
        <v>6</v>
      </c>
      <c r="N5" s="46" t="s">
        <v>7</v>
      </c>
      <c r="O5" s="47" t="s">
        <v>8</v>
      </c>
    </row>
    <row r="6" spans="2:15" ht="15">
      <c r="B6" s="30">
        <v>0.1</v>
      </c>
      <c r="C6" s="30">
        <v>0.23</v>
      </c>
      <c r="D6" s="15">
        <f>IF(COUNT($B6:$C6)=2,LOG10(B6),LOG10($B$6))</f>
        <v>-1</v>
      </c>
      <c r="E6" s="15">
        <f>IF(COUNT($B6:$C6)=2,LOG10(C6),LOG10($C$6))</f>
        <v>-0.638272163982407</v>
      </c>
      <c r="L6" s="33"/>
      <c r="M6" s="19" t="str">
        <f aca="true" t="shared" si="0" ref="M6:M50">IF(COUNT(L6)=1,10^((LOG10(L6)-intercept)/slope),"")</f>
        <v/>
      </c>
      <c r="N6" s="20">
        <f aca="true" t="shared" si="1" ref="N6:N50">IF(COUNT(B6:C6)=2,1-O6,"")</f>
        <v>1.0539582979645774</v>
      </c>
      <c r="O6" s="21">
        <f aca="true" t="shared" si="2" ref="O6:O29">IF(COUNT(B6:C6)=2,(B6-10^((LOG10(C6)-intercept)/slope))/B6,"")</f>
        <v>-0.05395829796457738</v>
      </c>
    </row>
    <row r="7" spans="2:15" ht="15">
      <c r="B7" s="31">
        <v>0.5</v>
      </c>
      <c r="C7" s="31">
        <v>0.457</v>
      </c>
      <c r="D7" s="15">
        <f aca="true" t="shared" si="3" ref="D7:D50">IF(COUNT($B7:$C7)=2,LOG10(B7),LOG10($B$6))</f>
        <v>-0.3010299956639812</v>
      </c>
      <c r="E7" s="15">
        <f aca="true" t="shared" si="4" ref="E7:E50">IF(COUNT($B7:$C7)=2,LOG10(C7),LOG10($C$6))</f>
        <v>-0.34008379993014975</v>
      </c>
      <c r="L7" s="34"/>
      <c r="M7" s="22" t="str">
        <f t="shared" si="0"/>
        <v/>
      </c>
      <c r="N7" s="23">
        <f t="shared" si="1"/>
        <v>0.43894761113181713</v>
      </c>
      <c r="O7" s="24">
        <f t="shared" si="2"/>
        <v>0.5610523888681829</v>
      </c>
    </row>
    <row r="8" spans="2:15" ht="15">
      <c r="B8" s="31">
        <v>0.002</v>
      </c>
      <c r="C8" s="31">
        <v>0.003</v>
      </c>
      <c r="D8" s="15">
        <f t="shared" si="3"/>
        <v>-2.6989700043360187</v>
      </c>
      <c r="E8" s="15">
        <f t="shared" si="4"/>
        <v>-2.5228787452803374</v>
      </c>
      <c r="L8" s="34"/>
      <c r="M8" s="22" t="str">
        <f t="shared" si="0"/>
        <v/>
      </c>
      <c r="N8" s="23">
        <f t="shared" si="1"/>
        <v>0.511021193415143</v>
      </c>
      <c r="O8" s="24">
        <f t="shared" si="2"/>
        <v>0.488978806584857</v>
      </c>
    </row>
    <row r="9" spans="2:15" ht="15">
      <c r="B9" s="31">
        <v>0.621</v>
      </c>
      <c r="C9" s="31">
        <v>0.621</v>
      </c>
      <c r="D9" s="15">
        <f t="shared" si="3"/>
        <v>-0.20690839982341983</v>
      </c>
      <c r="E9" s="15">
        <f t="shared" si="4"/>
        <v>-0.20690839982341983</v>
      </c>
      <c r="L9" s="34"/>
      <c r="M9" s="22" t="str">
        <f t="shared" si="0"/>
        <v/>
      </c>
      <c r="N9" s="23">
        <f t="shared" si="1"/>
        <v>0.4904157902855866</v>
      </c>
      <c r="O9" s="24">
        <f t="shared" si="2"/>
        <v>0.5095842097144134</v>
      </c>
    </row>
    <row r="10" spans="2:15" ht="15">
      <c r="B10" s="31"/>
      <c r="C10" s="31"/>
      <c r="D10" s="15">
        <f t="shared" si="3"/>
        <v>-1</v>
      </c>
      <c r="E10" s="15">
        <f t="shared" si="4"/>
        <v>-0.638272163982407</v>
      </c>
      <c r="L10" s="34"/>
      <c r="M10" s="22" t="str">
        <f t="shared" si="0"/>
        <v/>
      </c>
      <c r="N10" s="23" t="str">
        <f t="shared" si="1"/>
        <v/>
      </c>
      <c r="O10" s="24" t="str">
        <f t="shared" si="2"/>
        <v/>
      </c>
    </row>
    <row r="11" spans="2:15" ht="15">
      <c r="B11" s="31"/>
      <c r="C11" s="31"/>
      <c r="D11" s="15">
        <f t="shared" si="3"/>
        <v>-1</v>
      </c>
      <c r="E11" s="15">
        <f t="shared" si="4"/>
        <v>-0.638272163982407</v>
      </c>
      <c r="L11" s="34"/>
      <c r="M11" s="22" t="str">
        <f t="shared" si="0"/>
        <v/>
      </c>
      <c r="N11" s="23" t="str">
        <f t="shared" si="1"/>
        <v/>
      </c>
      <c r="O11" s="24" t="str">
        <f t="shared" si="2"/>
        <v/>
      </c>
    </row>
    <row r="12" spans="2:15" ht="15">
      <c r="B12" s="31"/>
      <c r="C12" s="31"/>
      <c r="D12" s="15">
        <f t="shared" si="3"/>
        <v>-1</v>
      </c>
      <c r="E12" s="15">
        <f t="shared" si="4"/>
        <v>-0.638272163982407</v>
      </c>
      <c r="L12" s="34"/>
      <c r="M12" s="22" t="str">
        <f t="shared" si="0"/>
        <v/>
      </c>
      <c r="N12" s="23" t="str">
        <f t="shared" si="1"/>
        <v/>
      </c>
      <c r="O12" s="24" t="str">
        <f t="shared" si="2"/>
        <v/>
      </c>
    </row>
    <row r="13" spans="2:15" ht="15">
      <c r="B13" s="31"/>
      <c r="C13" s="31"/>
      <c r="D13" s="15">
        <f t="shared" si="3"/>
        <v>-1</v>
      </c>
      <c r="E13" s="15">
        <f t="shared" si="4"/>
        <v>-0.638272163982407</v>
      </c>
      <c r="L13" s="34"/>
      <c r="M13" s="22" t="str">
        <f t="shared" si="0"/>
        <v/>
      </c>
      <c r="N13" s="23" t="str">
        <f t="shared" si="1"/>
        <v/>
      </c>
      <c r="O13" s="24" t="str">
        <f t="shared" si="2"/>
        <v/>
      </c>
    </row>
    <row r="14" spans="2:15" ht="15">
      <c r="B14" s="31"/>
      <c r="C14" s="31"/>
      <c r="D14" s="15">
        <f t="shared" si="3"/>
        <v>-1</v>
      </c>
      <c r="E14" s="15">
        <f t="shared" si="4"/>
        <v>-0.638272163982407</v>
      </c>
      <c r="L14" s="34"/>
      <c r="M14" s="22" t="str">
        <f t="shared" si="0"/>
        <v/>
      </c>
      <c r="N14" s="23" t="str">
        <f t="shared" si="1"/>
        <v/>
      </c>
      <c r="O14" s="24" t="str">
        <f t="shared" si="2"/>
        <v/>
      </c>
    </row>
    <row r="15" spans="2:15" ht="15">
      <c r="B15" s="31"/>
      <c r="C15" s="31"/>
      <c r="D15" s="15">
        <f t="shared" si="3"/>
        <v>-1</v>
      </c>
      <c r="E15" s="15">
        <f t="shared" si="4"/>
        <v>-0.638272163982407</v>
      </c>
      <c r="L15" s="34"/>
      <c r="M15" s="22" t="str">
        <f t="shared" si="0"/>
        <v/>
      </c>
      <c r="N15" s="23" t="str">
        <f t="shared" si="1"/>
        <v/>
      </c>
      <c r="O15" s="24" t="str">
        <f t="shared" si="2"/>
        <v/>
      </c>
    </row>
    <row r="16" spans="2:15" ht="15">
      <c r="B16" s="31"/>
      <c r="C16" s="31"/>
      <c r="D16" s="15">
        <f t="shared" si="3"/>
        <v>-1</v>
      </c>
      <c r="E16" s="15">
        <f t="shared" si="4"/>
        <v>-0.638272163982407</v>
      </c>
      <c r="K16" t="s">
        <v>9</v>
      </c>
      <c r="L16" s="34"/>
      <c r="M16" s="22" t="str">
        <f t="shared" si="0"/>
        <v/>
      </c>
      <c r="N16" s="23" t="str">
        <f t="shared" si="1"/>
        <v/>
      </c>
      <c r="O16" s="24" t="str">
        <f t="shared" si="2"/>
        <v/>
      </c>
    </row>
    <row r="17" spans="2:15" ht="15">
      <c r="B17" s="31"/>
      <c r="C17" s="31"/>
      <c r="D17" s="15">
        <f t="shared" si="3"/>
        <v>-1</v>
      </c>
      <c r="E17" s="15">
        <f t="shared" si="4"/>
        <v>-0.638272163982407</v>
      </c>
      <c r="L17" s="34"/>
      <c r="M17" s="22" t="str">
        <f t="shared" si="0"/>
        <v/>
      </c>
      <c r="N17" s="23" t="str">
        <f t="shared" si="1"/>
        <v/>
      </c>
      <c r="O17" s="24" t="str">
        <f t="shared" si="2"/>
        <v/>
      </c>
    </row>
    <row r="18" spans="2:15" ht="15">
      <c r="B18" s="31"/>
      <c r="C18" s="31"/>
      <c r="D18" s="15">
        <f t="shared" si="3"/>
        <v>-1</v>
      </c>
      <c r="E18" s="15">
        <f t="shared" si="4"/>
        <v>-0.638272163982407</v>
      </c>
      <c r="L18" s="34"/>
      <c r="M18" s="22" t="str">
        <f t="shared" si="0"/>
        <v/>
      </c>
      <c r="N18" s="23" t="str">
        <f t="shared" si="1"/>
        <v/>
      </c>
      <c r="O18" s="24" t="str">
        <f t="shared" si="2"/>
        <v/>
      </c>
    </row>
    <row r="19" spans="2:15" ht="15">
      <c r="B19" s="31"/>
      <c r="C19" s="31"/>
      <c r="D19" s="15">
        <f t="shared" si="3"/>
        <v>-1</v>
      </c>
      <c r="E19" s="15">
        <f t="shared" si="4"/>
        <v>-0.638272163982407</v>
      </c>
      <c r="L19" s="34"/>
      <c r="M19" s="22" t="str">
        <f t="shared" si="0"/>
        <v/>
      </c>
      <c r="N19" s="23" t="str">
        <f t="shared" si="1"/>
        <v/>
      </c>
      <c r="O19" s="24" t="str">
        <f t="shared" si="2"/>
        <v/>
      </c>
    </row>
    <row r="20" spans="2:15" ht="15">
      <c r="B20" s="31"/>
      <c r="C20" s="31"/>
      <c r="D20" s="15">
        <f t="shared" si="3"/>
        <v>-1</v>
      </c>
      <c r="E20" s="15">
        <f t="shared" si="4"/>
        <v>-0.638272163982407</v>
      </c>
      <c r="L20" s="34"/>
      <c r="M20" s="22" t="str">
        <f t="shared" si="0"/>
        <v/>
      </c>
      <c r="N20" s="23" t="str">
        <f t="shared" si="1"/>
        <v/>
      </c>
      <c r="O20" s="24" t="str">
        <f t="shared" si="2"/>
        <v/>
      </c>
    </row>
    <row r="21" spans="2:15" ht="15">
      <c r="B21" s="31"/>
      <c r="C21" s="31"/>
      <c r="D21" s="15">
        <f t="shared" si="3"/>
        <v>-1</v>
      </c>
      <c r="E21" s="15">
        <f t="shared" si="4"/>
        <v>-0.638272163982407</v>
      </c>
      <c r="L21" s="34"/>
      <c r="M21" s="22" t="str">
        <f t="shared" si="0"/>
        <v/>
      </c>
      <c r="N21" s="23" t="str">
        <f t="shared" si="1"/>
        <v/>
      </c>
      <c r="O21" s="24" t="str">
        <f t="shared" si="2"/>
        <v/>
      </c>
    </row>
    <row r="22" spans="2:15" ht="15">
      <c r="B22" s="31"/>
      <c r="C22" s="31"/>
      <c r="D22" s="15">
        <f t="shared" si="3"/>
        <v>-1</v>
      </c>
      <c r="E22" s="15">
        <f t="shared" si="4"/>
        <v>-0.638272163982407</v>
      </c>
      <c r="L22" s="34"/>
      <c r="M22" s="22" t="str">
        <f t="shared" si="0"/>
        <v/>
      </c>
      <c r="N22" s="23" t="str">
        <f t="shared" si="1"/>
        <v/>
      </c>
      <c r="O22" s="24" t="str">
        <f t="shared" si="2"/>
        <v/>
      </c>
    </row>
    <row r="23" spans="2:15" ht="13.35" customHeight="1">
      <c r="B23" s="31"/>
      <c r="C23" s="31"/>
      <c r="D23" s="15">
        <f t="shared" si="3"/>
        <v>-1</v>
      </c>
      <c r="E23" s="15">
        <f t="shared" si="4"/>
        <v>-0.638272163982407</v>
      </c>
      <c r="L23" s="34"/>
      <c r="M23" s="22" t="str">
        <f t="shared" si="0"/>
        <v/>
      </c>
      <c r="N23" s="23" t="str">
        <f t="shared" si="1"/>
        <v/>
      </c>
      <c r="O23" s="24" t="str">
        <f t="shared" si="2"/>
        <v/>
      </c>
    </row>
    <row r="24" spans="2:15" ht="15">
      <c r="B24" s="31"/>
      <c r="C24" s="31"/>
      <c r="D24" s="15">
        <f t="shared" si="3"/>
        <v>-1</v>
      </c>
      <c r="E24" s="15">
        <f t="shared" si="4"/>
        <v>-0.638272163982407</v>
      </c>
      <c r="L24" s="34"/>
      <c r="M24" s="22" t="str">
        <f t="shared" si="0"/>
        <v/>
      </c>
      <c r="N24" s="23" t="str">
        <f t="shared" si="1"/>
        <v/>
      </c>
      <c r="O24" s="24" t="str">
        <f t="shared" si="2"/>
        <v/>
      </c>
    </row>
    <row r="25" spans="2:15" ht="15">
      <c r="B25" s="31"/>
      <c r="C25" s="31"/>
      <c r="D25" s="15">
        <f t="shared" si="3"/>
        <v>-1</v>
      </c>
      <c r="E25" s="15">
        <f t="shared" si="4"/>
        <v>-0.638272163982407</v>
      </c>
      <c r="L25" s="34"/>
      <c r="M25" s="22" t="str">
        <f t="shared" si="0"/>
        <v/>
      </c>
      <c r="N25" s="23" t="str">
        <f t="shared" si="1"/>
        <v/>
      </c>
      <c r="O25" s="24" t="str">
        <f t="shared" si="2"/>
        <v/>
      </c>
    </row>
    <row r="26" spans="2:15" ht="17.25">
      <c r="B26" s="31"/>
      <c r="C26" s="31"/>
      <c r="D26" s="15">
        <f t="shared" si="3"/>
        <v>-1</v>
      </c>
      <c r="E26" s="15">
        <f t="shared" si="4"/>
        <v>-0.638272163982407</v>
      </c>
      <c r="H26" s="2" t="s">
        <v>10</v>
      </c>
      <c r="I26" s="3">
        <f>AVEDEV(O6:O50)</f>
        <v>0.21518628738264817</v>
      </c>
      <c r="J26" s="2" t="s">
        <v>11</v>
      </c>
      <c r="K26" s="4">
        <f>RSQ(E6:E50,D6:D50)</f>
        <v>0.9237343970664081</v>
      </c>
      <c r="L26" s="34"/>
      <c r="M26" s="22" t="str">
        <f t="shared" si="0"/>
        <v/>
      </c>
      <c r="N26" s="23" t="str">
        <f t="shared" si="1"/>
        <v/>
      </c>
      <c r="O26" s="24" t="str">
        <f t="shared" si="2"/>
        <v/>
      </c>
    </row>
    <row r="27" spans="2:15" ht="15">
      <c r="B27" s="31"/>
      <c r="C27" s="31"/>
      <c r="D27" s="15">
        <f t="shared" si="3"/>
        <v>-1</v>
      </c>
      <c r="E27" s="15">
        <f t="shared" si="4"/>
        <v>-0.638272163982407</v>
      </c>
      <c r="L27" s="34"/>
      <c r="M27" s="22" t="str">
        <f t="shared" si="0"/>
        <v/>
      </c>
      <c r="N27" s="23" t="str">
        <f t="shared" si="1"/>
        <v/>
      </c>
      <c r="O27" s="24" t="str">
        <f t="shared" si="2"/>
        <v/>
      </c>
    </row>
    <row r="28" spans="2:15" ht="15">
      <c r="B28" s="31"/>
      <c r="C28" s="31"/>
      <c r="D28" s="15">
        <f t="shared" si="3"/>
        <v>-1</v>
      </c>
      <c r="E28" s="15">
        <f t="shared" si="4"/>
        <v>-0.638272163982407</v>
      </c>
      <c r="F28" s="5" t="s">
        <v>12</v>
      </c>
      <c r="G28" s="5">
        <f>SLOPE(E6:E50,D6:D50)</f>
        <v>0.9360530212832231</v>
      </c>
      <c r="L28" s="34"/>
      <c r="M28" s="22" t="str">
        <f t="shared" si="0"/>
        <v/>
      </c>
      <c r="N28" s="23" t="str">
        <f t="shared" si="1"/>
        <v/>
      </c>
      <c r="O28" s="24" t="str">
        <f t="shared" si="2"/>
        <v/>
      </c>
    </row>
    <row r="29" spans="2:15" ht="15">
      <c r="B29" s="31"/>
      <c r="C29" s="31"/>
      <c r="D29" s="15">
        <f t="shared" si="3"/>
        <v>-1</v>
      </c>
      <c r="E29" s="15">
        <f t="shared" si="4"/>
        <v>-0.638272163982407</v>
      </c>
      <c r="F29" s="5" t="s">
        <v>13</v>
      </c>
      <c r="G29" s="5">
        <f>INTERCEPT(E6:E50,D6:D50)</f>
        <v>0.2764169190718585</v>
      </c>
      <c r="I29" s="6" t="s">
        <v>9</v>
      </c>
      <c r="L29" s="34"/>
      <c r="M29" s="22" t="str">
        <f t="shared" si="0"/>
        <v/>
      </c>
      <c r="N29" s="23" t="str">
        <f t="shared" si="1"/>
        <v/>
      </c>
      <c r="O29" s="24" t="str">
        <f t="shared" si="2"/>
        <v/>
      </c>
    </row>
    <row r="30" spans="2:15" ht="15">
      <c r="B30" s="31"/>
      <c r="C30" s="31"/>
      <c r="D30" s="15">
        <f t="shared" si="3"/>
        <v>-1</v>
      </c>
      <c r="E30" s="15">
        <f t="shared" si="4"/>
        <v>-0.638272163982407</v>
      </c>
      <c r="L30" s="34"/>
      <c r="M30" s="22" t="str">
        <f t="shared" si="0"/>
        <v/>
      </c>
      <c r="N30" s="25" t="str">
        <f t="shared" si="1"/>
        <v/>
      </c>
      <c r="O30" s="26" t="str">
        <f aca="true" t="shared" si="5" ref="O30:O50">IF(COUNT(B30:C30)=2,10^(B30-(LOG10(C30)-intercept)/slope)/B30,"")</f>
        <v/>
      </c>
    </row>
    <row r="31" spans="2:15" ht="15">
      <c r="B31" s="31"/>
      <c r="C31" s="31"/>
      <c r="D31" s="15">
        <f t="shared" si="3"/>
        <v>-1</v>
      </c>
      <c r="E31" s="15">
        <f t="shared" si="4"/>
        <v>-0.638272163982407</v>
      </c>
      <c r="L31" s="34"/>
      <c r="M31" s="22" t="str">
        <f t="shared" si="0"/>
        <v/>
      </c>
      <c r="N31" s="25" t="str">
        <f t="shared" si="1"/>
        <v/>
      </c>
      <c r="O31" s="26" t="str">
        <f t="shared" si="5"/>
        <v/>
      </c>
    </row>
    <row r="32" spans="2:15" ht="15">
      <c r="B32" s="31"/>
      <c r="C32" s="31"/>
      <c r="D32" s="15">
        <f t="shared" si="3"/>
        <v>-1</v>
      </c>
      <c r="E32" s="15">
        <f t="shared" si="4"/>
        <v>-0.638272163982407</v>
      </c>
      <c r="L32" s="34"/>
      <c r="M32" s="22" t="str">
        <f t="shared" si="0"/>
        <v/>
      </c>
      <c r="N32" s="25" t="str">
        <f t="shared" si="1"/>
        <v/>
      </c>
      <c r="O32" s="26" t="str">
        <f t="shared" si="5"/>
        <v/>
      </c>
    </row>
    <row r="33" spans="2:15" ht="15">
      <c r="B33" s="31"/>
      <c r="C33" s="31"/>
      <c r="D33" s="15">
        <f t="shared" si="3"/>
        <v>-1</v>
      </c>
      <c r="E33" s="15">
        <f t="shared" si="4"/>
        <v>-0.638272163982407</v>
      </c>
      <c r="L33" s="34"/>
      <c r="M33" s="22" t="str">
        <f t="shared" si="0"/>
        <v/>
      </c>
      <c r="N33" s="25" t="str">
        <f t="shared" si="1"/>
        <v/>
      </c>
      <c r="O33" s="26" t="str">
        <f t="shared" si="5"/>
        <v/>
      </c>
    </row>
    <row r="34" spans="2:15" ht="15">
      <c r="B34" s="31"/>
      <c r="C34" s="31"/>
      <c r="D34" s="15">
        <f t="shared" si="3"/>
        <v>-1</v>
      </c>
      <c r="E34" s="15">
        <f t="shared" si="4"/>
        <v>-0.638272163982407</v>
      </c>
      <c r="L34" s="34"/>
      <c r="M34" s="22" t="str">
        <f t="shared" si="0"/>
        <v/>
      </c>
      <c r="N34" s="25" t="str">
        <f t="shared" si="1"/>
        <v/>
      </c>
      <c r="O34" s="26" t="str">
        <f t="shared" si="5"/>
        <v/>
      </c>
    </row>
    <row r="35" spans="2:15" ht="15">
      <c r="B35" s="31"/>
      <c r="C35" s="31"/>
      <c r="D35" s="15">
        <f t="shared" si="3"/>
        <v>-1</v>
      </c>
      <c r="E35" s="15">
        <f t="shared" si="4"/>
        <v>-0.638272163982407</v>
      </c>
      <c r="L35" s="34"/>
      <c r="M35" s="22" t="str">
        <f t="shared" si="0"/>
        <v/>
      </c>
      <c r="N35" s="25" t="str">
        <f t="shared" si="1"/>
        <v/>
      </c>
      <c r="O35" s="26" t="str">
        <f t="shared" si="5"/>
        <v/>
      </c>
    </row>
    <row r="36" spans="2:15" ht="15">
      <c r="B36" s="31"/>
      <c r="C36" s="31"/>
      <c r="D36" s="15">
        <f t="shared" si="3"/>
        <v>-1</v>
      </c>
      <c r="E36" s="15">
        <f t="shared" si="4"/>
        <v>-0.638272163982407</v>
      </c>
      <c r="L36" s="34"/>
      <c r="M36" s="22" t="str">
        <f t="shared" si="0"/>
        <v/>
      </c>
      <c r="N36" s="25" t="str">
        <f t="shared" si="1"/>
        <v/>
      </c>
      <c r="O36" s="26" t="str">
        <f t="shared" si="5"/>
        <v/>
      </c>
    </row>
    <row r="37" spans="2:15" ht="15">
      <c r="B37" s="31"/>
      <c r="C37" s="31"/>
      <c r="D37" s="15">
        <f t="shared" si="3"/>
        <v>-1</v>
      </c>
      <c r="E37" s="15">
        <f t="shared" si="4"/>
        <v>-0.638272163982407</v>
      </c>
      <c r="L37" s="34"/>
      <c r="M37" s="22" t="str">
        <f t="shared" si="0"/>
        <v/>
      </c>
      <c r="N37" s="25" t="str">
        <f t="shared" si="1"/>
        <v/>
      </c>
      <c r="O37" s="26" t="str">
        <f t="shared" si="5"/>
        <v/>
      </c>
    </row>
    <row r="38" spans="2:15" ht="15">
      <c r="B38" s="31"/>
      <c r="C38" s="31"/>
      <c r="D38" s="15">
        <f t="shared" si="3"/>
        <v>-1</v>
      </c>
      <c r="E38" s="15">
        <f t="shared" si="4"/>
        <v>-0.638272163982407</v>
      </c>
      <c r="L38" s="34"/>
      <c r="M38" s="22" t="str">
        <f t="shared" si="0"/>
        <v/>
      </c>
      <c r="N38" s="25" t="str">
        <f t="shared" si="1"/>
        <v/>
      </c>
      <c r="O38" s="26" t="str">
        <f t="shared" si="5"/>
        <v/>
      </c>
    </row>
    <row r="39" spans="2:15" ht="15">
      <c r="B39" s="31"/>
      <c r="C39" s="31"/>
      <c r="D39" s="15">
        <f t="shared" si="3"/>
        <v>-1</v>
      </c>
      <c r="E39" s="15">
        <f t="shared" si="4"/>
        <v>-0.638272163982407</v>
      </c>
      <c r="L39" s="34"/>
      <c r="M39" s="22" t="str">
        <f t="shared" si="0"/>
        <v/>
      </c>
      <c r="N39" s="25" t="str">
        <f t="shared" si="1"/>
        <v/>
      </c>
      <c r="O39" s="26" t="str">
        <f t="shared" si="5"/>
        <v/>
      </c>
    </row>
    <row r="40" spans="2:15" ht="15">
      <c r="B40" s="31"/>
      <c r="C40" s="31"/>
      <c r="D40" s="15">
        <f t="shared" si="3"/>
        <v>-1</v>
      </c>
      <c r="E40" s="15">
        <f t="shared" si="4"/>
        <v>-0.638272163982407</v>
      </c>
      <c r="L40" s="34"/>
      <c r="M40" s="22" t="str">
        <f t="shared" si="0"/>
        <v/>
      </c>
      <c r="N40" s="25" t="str">
        <f t="shared" si="1"/>
        <v/>
      </c>
      <c r="O40" s="26" t="str">
        <f t="shared" si="5"/>
        <v/>
      </c>
    </row>
    <row r="41" spans="2:15" ht="15">
      <c r="B41" s="31"/>
      <c r="C41" s="31"/>
      <c r="D41" s="15">
        <f t="shared" si="3"/>
        <v>-1</v>
      </c>
      <c r="E41" s="15">
        <f t="shared" si="4"/>
        <v>-0.638272163982407</v>
      </c>
      <c r="L41" s="34"/>
      <c r="M41" s="22" t="str">
        <f t="shared" si="0"/>
        <v/>
      </c>
      <c r="N41" s="25" t="str">
        <f t="shared" si="1"/>
        <v/>
      </c>
      <c r="O41" s="26" t="str">
        <f t="shared" si="5"/>
        <v/>
      </c>
    </row>
    <row r="42" spans="2:15" ht="15">
      <c r="B42" s="31"/>
      <c r="C42" s="31"/>
      <c r="D42" s="15">
        <f t="shared" si="3"/>
        <v>-1</v>
      </c>
      <c r="E42" s="15">
        <f t="shared" si="4"/>
        <v>-0.638272163982407</v>
      </c>
      <c r="L42" s="34"/>
      <c r="M42" s="22" t="str">
        <f t="shared" si="0"/>
        <v/>
      </c>
      <c r="N42" s="25" t="str">
        <f t="shared" si="1"/>
        <v/>
      </c>
      <c r="O42" s="26" t="str">
        <f t="shared" si="5"/>
        <v/>
      </c>
    </row>
    <row r="43" spans="2:15" ht="15">
      <c r="B43" s="31"/>
      <c r="C43" s="31"/>
      <c r="D43" s="15">
        <f t="shared" si="3"/>
        <v>-1</v>
      </c>
      <c r="E43" s="15">
        <f t="shared" si="4"/>
        <v>-0.638272163982407</v>
      </c>
      <c r="L43" s="34"/>
      <c r="M43" s="22" t="str">
        <f t="shared" si="0"/>
        <v/>
      </c>
      <c r="N43" s="25" t="str">
        <f t="shared" si="1"/>
        <v/>
      </c>
      <c r="O43" s="26" t="str">
        <f t="shared" si="5"/>
        <v/>
      </c>
    </row>
    <row r="44" spans="2:15" ht="12.6" customHeight="1">
      <c r="B44" s="31"/>
      <c r="C44" s="31"/>
      <c r="D44" s="15">
        <f t="shared" si="3"/>
        <v>-1</v>
      </c>
      <c r="E44" s="15">
        <f t="shared" si="4"/>
        <v>-0.638272163982407</v>
      </c>
      <c r="L44" s="34"/>
      <c r="M44" s="22" t="str">
        <f t="shared" si="0"/>
        <v/>
      </c>
      <c r="N44" s="25" t="str">
        <f t="shared" si="1"/>
        <v/>
      </c>
      <c r="O44" s="26" t="str">
        <f t="shared" si="5"/>
        <v/>
      </c>
    </row>
    <row r="45" spans="2:15" ht="13.35" customHeight="1">
      <c r="B45" s="31"/>
      <c r="C45" s="31"/>
      <c r="D45" s="15">
        <f t="shared" si="3"/>
        <v>-1</v>
      </c>
      <c r="E45" s="15">
        <f t="shared" si="4"/>
        <v>-0.638272163982407</v>
      </c>
      <c r="L45" s="34"/>
      <c r="M45" s="22" t="str">
        <f t="shared" si="0"/>
        <v/>
      </c>
      <c r="N45" s="25" t="str">
        <f t="shared" si="1"/>
        <v/>
      </c>
      <c r="O45" s="26" t="str">
        <f t="shared" si="5"/>
        <v/>
      </c>
    </row>
    <row r="46" spans="2:15" ht="15">
      <c r="B46" s="31"/>
      <c r="C46" s="31"/>
      <c r="D46" s="15">
        <f t="shared" si="3"/>
        <v>-1</v>
      </c>
      <c r="E46" s="15">
        <f t="shared" si="4"/>
        <v>-0.638272163982407</v>
      </c>
      <c r="L46" s="34"/>
      <c r="M46" s="22" t="str">
        <f t="shared" si="0"/>
        <v/>
      </c>
      <c r="N46" s="25" t="str">
        <f t="shared" si="1"/>
        <v/>
      </c>
      <c r="O46" s="26" t="str">
        <f t="shared" si="5"/>
        <v/>
      </c>
    </row>
    <row r="47" spans="2:15" ht="15">
      <c r="B47" s="31"/>
      <c r="C47" s="31"/>
      <c r="D47" s="15">
        <f t="shared" si="3"/>
        <v>-1</v>
      </c>
      <c r="E47" s="15">
        <f t="shared" si="4"/>
        <v>-0.638272163982407</v>
      </c>
      <c r="L47" s="34"/>
      <c r="M47" s="22" t="str">
        <f t="shared" si="0"/>
        <v/>
      </c>
      <c r="N47" s="25" t="str">
        <f t="shared" si="1"/>
        <v/>
      </c>
      <c r="O47" s="26" t="str">
        <f t="shared" si="5"/>
        <v/>
      </c>
    </row>
    <row r="48" spans="2:15" ht="15">
      <c r="B48" s="31"/>
      <c r="C48" s="31"/>
      <c r="D48" s="15">
        <f t="shared" si="3"/>
        <v>-1</v>
      </c>
      <c r="E48" s="15">
        <f t="shared" si="4"/>
        <v>-0.638272163982407</v>
      </c>
      <c r="L48" s="34"/>
      <c r="M48" s="22" t="str">
        <f t="shared" si="0"/>
        <v/>
      </c>
      <c r="N48" s="25" t="str">
        <f t="shared" si="1"/>
        <v/>
      </c>
      <c r="O48" s="26" t="str">
        <f t="shared" si="5"/>
        <v/>
      </c>
    </row>
    <row r="49" spans="2:15" ht="15">
      <c r="B49" s="31"/>
      <c r="C49" s="31"/>
      <c r="D49" s="15">
        <f t="shared" si="3"/>
        <v>-1</v>
      </c>
      <c r="E49" s="15">
        <f t="shared" si="4"/>
        <v>-0.638272163982407</v>
      </c>
      <c r="L49" s="34"/>
      <c r="M49" s="22" t="str">
        <f t="shared" si="0"/>
        <v/>
      </c>
      <c r="N49" s="25" t="str">
        <f t="shared" si="1"/>
        <v/>
      </c>
      <c r="O49" s="26" t="str">
        <f t="shared" si="5"/>
        <v/>
      </c>
    </row>
    <row r="50" spans="2:15" ht="15">
      <c r="B50" s="32"/>
      <c r="C50" s="32"/>
      <c r="D50" s="15">
        <f t="shared" si="3"/>
        <v>-1</v>
      </c>
      <c r="E50" s="15">
        <f t="shared" si="4"/>
        <v>-0.638272163982407</v>
      </c>
      <c r="L50" s="35"/>
      <c r="M50" s="27" t="str">
        <f t="shared" si="0"/>
        <v/>
      </c>
      <c r="N50" s="28" t="str">
        <f t="shared" si="1"/>
        <v/>
      </c>
      <c r="O50" s="29" t="str">
        <f t="shared" si="5"/>
        <v/>
      </c>
    </row>
    <row r="51" spans="4:5" ht="14.25">
      <c r="D51" s="16"/>
      <c r="E51" s="16"/>
    </row>
    <row r="52" spans="4:5" ht="14.25">
      <c r="D52" s="16"/>
      <c r="E52" s="16"/>
    </row>
    <row r="53" spans="4:5" ht="14.25">
      <c r="D53" s="16"/>
      <c r="E53" s="16"/>
    </row>
    <row r="54" spans="4:5" ht="14.25">
      <c r="D54" s="16"/>
      <c r="E54" s="16"/>
    </row>
    <row r="55" spans="4:5" ht="14.25">
      <c r="D55" s="16"/>
      <c r="E55" s="16"/>
    </row>
    <row r="56" spans="4:5" ht="14.25">
      <c r="D56" s="16"/>
      <c r="E56" s="16"/>
    </row>
    <row r="57" spans="4:5" ht="14.25">
      <c r="D57" s="16"/>
      <c r="E57" s="16"/>
    </row>
    <row r="58" spans="4:5" ht="14.25">
      <c r="D58" s="16"/>
      <c r="E58" s="16"/>
    </row>
    <row r="59" spans="4:5" ht="14.25">
      <c r="D59" s="16"/>
      <c r="E59" s="16"/>
    </row>
    <row r="60" spans="4:5" ht="14.25">
      <c r="D60" s="16"/>
      <c r="E60" s="16"/>
    </row>
    <row r="61" spans="4:5" ht="14.25">
      <c r="D61" s="16"/>
      <c r="E61" s="16"/>
    </row>
    <row r="62" spans="4:5" ht="14.25">
      <c r="D62" s="16"/>
      <c r="E62" s="16"/>
    </row>
    <row r="63" spans="4:5" ht="14.25">
      <c r="D63" s="16"/>
      <c r="E63" s="16"/>
    </row>
    <row r="64" spans="4:5" ht="14.25">
      <c r="D64" s="16"/>
      <c r="E64" s="16"/>
    </row>
    <row r="69" ht="7.5" customHeight="1"/>
    <row r="78" spans="4:16" ht="14.25">
      <c r="D78" s="16"/>
      <c r="E78" s="16"/>
      <c r="M78" s="7"/>
      <c r="N78" s="7"/>
      <c r="O78" s="7"/>
      <c r="P78" s="7"/>
    </row>
    <row r="79" spans="4:5" ht="14.25">
      <c r="D79" s="16"/>
      <c r="E79" s="16"/>
    </row>
    <row r="80" spans="4:5" ht="14.25">
      <c r="D80" s="16"/>
      <c r="E80" s="16"/>
    </row>
    <row r="116" ht="14.25">
      <c r="D116" s="17" t="s">
        <v>9</v>
      </c>
    </row>
    <row r="117" ht="14.25">
      <c r="D117" s="17" t="s">
        <v>9</v>
      </c>
    </row>
    <row r="118" ht="14.25">
      <c r="D118" s="17"/>
    </row>
    <row r="120" ht="14.25">
      <c r="D120" s="17"/>
    </row>
    <row r="133" ht="14.25">
      <c r="D133" s="18"/>
    </row>
    <row r="134" ht="14.25">
      <c r="D134" s="18"/>
    </row>
    <row r="135" ht="14.25">
      <c r="D135" s="18"/>
    </row>
    <row r="136" ht="14.25">
      <c r="D136" s="18"/>
    </row>
    <row r="137" ht="14.25">
      <c r="D137" s="18"/>
    </row>
    <row r="138" ht="14.25">
      <c r="D138" s="18"/>
    </row>
    <row r="139" ht="14.25">
      <c r="D139" s="18"/>
    </row>
    <row r="140" ht="14.25">
      <c r="D140" s="18"/>
    </row>
    <row r="141" spans="4:6" ht="14.25">
      <c r="D141" s="18" t="s">
        <v>9</v>
      </c>
      <c r="E141" s="18" t="s">
        <v>9</v>
      </c>
      <c r="F141" s="8" t="s">
        <v>9</v>
      </c>
    </row>
  </sheetData>
  <mergeCells count="3">
    <mergeCell ref="B2:O2"/>
    <mergeCell ref="L3:O4"/>
    <mergeCell ref="B3:C4"/>
  </mergeCells>
  <printOptions/>
  <pageMargins left="0" right="0" top="0.4" bottom="0.4" header="0" footer="0"/>
  <pageSetup firstPageNumber="1" useFirstPageNumber="1" fitToHeight="0" fitToWidth="0" horizontalDpi="600" verticalDpi="600" orientation="landscape" pageOrder="overThenDown" r:id="rId2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workbookViewId="0" topLeftCell="A1">
      <selection activeCell="E2" sqref="E2:H2"/>
    </sheetView>
  </sheetViews>
  <sheetFormatPr defaultColWidth="9.00390625" defaultRowHeight="14.25"/>
  <cols>
    <col min="1" max="4" width="10.75390625" style="0" customWidth="1"/>
    <col min="5" max="5" width="12.875" style="0" customWidth="1"/>
    <col min="6" max="7" width="10.75390625" style="0" customWidth="1"/>
    <col min="8" max="8" width="10.75390625" style="7" customWidth="1"/>
    <col min="9" max="9" width="10.75390625" style="0" customWidth="1"/>
    <col min="10" max="10" width="9.625" style="0" customWidth="1"/>
    <col min="11" max="11" width="11.625" style="0" customWidth="1"/>
    <col min="12" max="12" width="10.75390625" style="0" customWidth="1"/>
    <col min="13" max="13" width="11.50390625" style="0" customWidth="1"/>
    <col min="14" max="14" width="11.875" style="0" customWidth="1"/>
  </cols>
  <sheetData>
    <row r="1" ht="14.25">
      <c r="A1" t="s">
        <v>9</v>
      </c>
    </row>
    <row r="2" spans="5:8" ht="23.25" customHeight="1">
      <c r="E2" s="36" t="s">
        <v>14</v>
      </c>
      <c r="F2" s="36"/>
      <c r="G2" s="36"/>
      <c r="H2" s="36"/>
    </row>
    <row r="3" spans="5:8" ht="42.75">
      <c r="E3" s="9" t="s">
        <v>3</v>
      </c>
      <c r="F3" s="9" t="s">
        <v>15</v>
      </c>
      <c r="G3" s="9" t="s">
        <v>16</v>
      </c>
      <c r="H3" s="10" t="s">
        <v>17</v>
      </c>
    </row>
    <row r="4" spans="5:8" ht="14.25">
      <c r="E4" s="11">
        <f>'Log-Log Linear Curve'!D6</f>
        <v>-1</v>
      </c>
      <c r="F4" s="11">
        <f aca="true" t="shared" si="0" ref="F4:F35">slope*E4+intercept</f>
        <v>-0.6596361022113646</v>
      </c>
      <c r="G4" s="11">
        <f>F4-'Log-Log Linear Curve'!E6</f>
        <v>-0.021363938228957546</v>
      </c>
      <c r="H4" s="12">
        <f>IF(COUNT('Log-Log Linear Curve'!$B6)=1,-G4/MAX($F$4:$F$53),-$G$4/MAX($F$4:$F$53))</f>
        <v>0.07728882262595398</v>
      </c>
    </row>
    <row r="5" spans="5:11" ht="14.25">
      <c r="E5" s="11">
        <f>'Log-Log Linear Curve'!D7</f>
        <v>-0.3010299956639812</v>
      </c>
      <c r="F5" s="11">
        <f t="shared" si="0"/>
        <v>-0.005363117866286626</v>
      </c>
      <c r="G5" s="11">
        <f>F5-'Log-Log Linear Curve'!E7</f>
        <v>0.33472068206386313</v>
      </c>
      <c r="H5" s="12">
        <f>IF(COUNT('Log-Log Linear Curve'!$B7)=1,-G5/MAX($F$4:$F$53),-$G$4/MAX($F$4:$F$53))</f>
        <v>-1.2109268969054956</v>
      </c>
      <c r="K5" s="13" t="s">
        <v>9</v>
      </c>
    </row>
    <row r="6" spans="5:8" ht="14.25">
      <c r="E6" s="11">
        <f>'Log-Log Linear Curve'!D8</f>
        <v>-2.6989700043360187</v>
      </c>
      <c r="F6" s="11">
        <f t="shared" si="0"/>
        <v>-2.2499621078396657</v>
      </c>
      <c r="G6" s="11">
        <f>F6-'Log-Log Linear Curve'!E8</f>
        <v>0.27291663744067174</v>
      </c>
      <c r="H6" s="12">
        <f>IF(COUNT('Log-Log Linear Curve'!$B8)=1,-G6/MAX($F$4:$F$53),-$G$4/MAX($F$4:$F$53))</f>
        <v>-0.9873369486826643</v>
      </c>
    </row>
    <row r="7" spans="5:8" ht="14.25">
      <c r="E7" s="11">
        <f>'Log-Log Linear Curve'!D9</f>
        <v>-0.20690839982341983</v>
      </c>
      <c r="F7" s="11">
        <f t="shared" si="0"/>
        <v>0.08273968628826928</v>
      </c>
      <c r="G7" s="11">
        <f>F7-'Log-Log Linear Curve'!E9</f>
        <v>0.28964808611168913</v>
      </c>
      <c r="H7" s="12">
        <f>IF(COUNT('Log-Log Linear Curve'!$B9)=1,-G7/MAX($F$4:$F$53),-$G$4/MAX($F$4:$F$53))</f>
        <v>-1.0478667047019325</v>
      </c>
    </row>
    <row r="8" spans="5:8" ht="14.25">
      <c r="E8" s="11">
        <f>'Log-Log Linear Curve'!D10</f>
        <v>-1</v>
      </c>
      <c r="F8" s="11">
        <f t="shared" si="0"/>
        <v>-0.6596361022113646</v>
      </c>
      <c r="G8" s="11">
        <f>F8-'Log-Log Linear Curve'!E10</f>
        <v>-0.021363938228957546</v>
      </c>
      <c r="H8" s="12">
        <f>IF(COUNT('Log-Log Linear Curve'!$B10)=1,-G8/MAX($F$4:$F$53),-$G$4/MAX($F$4:$F$53))</f>
        <v>0.07728882262595398</v>
      </c>
    </row>
    <row r="9" spans="5:8" ht="14.25">
      <c r="E9" s="11">
        <f>'Log-Log Linear Curve'!D11</f>
        <v>-1</v>
      </c>
      <c r="F9" s="11">
        <f t="shared" si="0"/>
        <v>-0.6596361022113646</v>
      </c>
      <c r="G9" s="11">
        <f>F9-'Log-Log Linear Curve'!E11</f>
        <v>-0.021363938228957546</v>
      </c>
      <c r="H9" s="12">
        <f>IF(COUNT('Log-Log Linear Curve'!$B11)=1,-G9/MAX($F$4:$F$53),-$G$4/MAX($F$4:$F$53))</f>
        <v>0.07728882262595398</v>
      </c>
    </row>
    <row r="10" spans="5:8" ht="14.25">
      <c r="E10" s="11">
        <f>'Log-Log Linear Curve'!D12</f>
        <v>-1</v>
      </c>
      <c r="F10" s="11">
        <f t="shared" si="0"/>
        <v>-0.6596361022113646</v>
      </c>
      <c r="G10" s="11">
        <f>F10-'Log-Log Linear Curve'!E12</f>
        <v>-0.021363938228957546</v>
      </c>
      <c r="H10" s="12">
        <f>IF(COUNT('Log-Log Linear Curve'!$B12)=1,-G10/MAX($F$4:$F$53),-$G$4/MAX($F$4:$F$53))</f>
        <v>0.07728882262595398</v>
      </c>
    </row>
    <row r="11" spans="5:8" ht="14.25">
      <c r="E11" s="11">
        <f>'Log-Log Linear Curve'!D13</f>
        <v>-1</v>
      </c>
      <c r="F11" s="11">
        <f t="shared" si="0"/>
        <v>-0.6596361022113646</v>
      </c>
      <c r="G11" s="11">
        <f>F11-'Log-Log Linear Curve'!E13</f>
        <v>-0.021363938228957546</v>
      </c>
      <c r="H11" s="12">
        <f>IF(COUNT('Log-Log Linear Curve'!$B13)=1,-G11/MAX($F$4:$F$53),-$G$4/MAX($F$4:$F$53))</f>
        <v>0.07728882262595398</v>
      </c>
    </row>
    <row r="12" spans="5:8" ht="14.25">
      <c r="E12" s="11">
        <f>'Log-Log Linear Curve'!D14</f>
        <v>-1</v>
      </c>
      <c r="F12" s="11">
        <f t="shared" si="0"/>
        <v>-0.6596361022113646</v>
      </c>
      <c r="G12" s="11">
        <f>F12-'Log-Log Linear Curve'!E14</f>
        <v>-0.021363938228957546</v>
      </c>
      <c r="H12" s="12">
        <f>IF(COUNT('Log-Log Linear Curve'!$B14)=1,-G12/MAX($F$4:$F$53),-$G$4/MAX($F$4:$F$53))</f>
        <v>0.07728882262595398</v>
      </c>
    </row>
    <row r="13" spans="5:8" ht="14.25">
      <c r="E13" s="11">
        <f>'Log-Log Linear Curve'!D15</f>
        <v>-1</v>
      </c>
      <c r="F13" s="11">
        <f t="shared" si="0"/>
        <v>-0.6596361022113646</v>
      </c>
      <c r="G13" s="11">
        <f>F13-'Log-Log Linear Curve'!E15</f>
        <v>-0.021363938228957546</v>
      </c>
      <c r="H13" s="12">
        <f>IF(COUNT('Log-Log Linear Curve'!$B15)=1,-G13/MAX($F$4:$F$53),-$G$4/MAX($F$4:$F$53))</f>
        <v>0.07728882262595398</v>
      </c>
    </row>
    <row r="14" spans="5:8" ht="14.25">
      <c r="E14" s="11">
        <f>'Log-Log Linear Curve'!D16</f>
        <v>-1</v>
      </c>
      <c r="F14" s="11">
        <f t="shared" si="0"/>
        <v>-0.6596361022113646</v>
      </c>
      <c r="G14" s="11">
        <f>F14-'Log-Log Linear Curve'!E16</f>
        <v>-0.021363938228957546</v>
      </c>
      <c r="H14" s="12">
        <f>IF(COUNT('Log-Log Linear Curve'!$B16)=1,-G14/MAX($F$4:$F$53),-$G$4/MAX($F$4:$F$53))</f>
        <v>0.07728882262595398</v>
      </c>
    </row>
    <row r="15" spans="5:8" ht="14.25">
      <c r="E15" s="11">
        <f>'Log-Log Linear Curve'!D17</f>
        <v>-1</v>
      </c>
      <c r="F15" s="11">
        <f t="shared" si="0"/>
        <v>-0.6596361022113646</v>
      </c>
      <c r="G15" s="11">
        <f>F15-'Log-Log Linear Curve'!E17</f>
        <v>-0.021363938228957546</v>
      </c>
      <c r="H15" s="12">
        <f>IF(COUNT('Log-Log Linear Curve'!$B17)=1,-G15/MAX($F$4:$F$53),-$G$4/MAX($F$4:$F$53))</f>
        <v>0.07728882262595398</v>
      </c>
    </row>
    <row r="16" spans="5:8" ht="14.25">
      <c r="E16" s="11">
        <f>'Log-Log Linear Curve'!D18</f>
        <v>-1</v>
      </c>
      <c r="F16" s="11">
        <f t="shared" si="0"/>
        <v>-0.6596361022113646</v>
      </c>
      <c r="G16" s="11">
        <f>F16-'Log-Log Linear Curve'!E18</f>
        <v>-0.021363938228957546</v>
      </c>
      <c r="H16" s="12">
        <f>IF(COUNT('Log-Log Linear Curve'!$B18)=1,-G16/MAX($F$4:$F$53),-$G$4/MAX($F$4:$F$53))</f>
        <v>0.07728882262595398</v>
      </c>
    </row>
    <row r="17" spans="5:8" ht="14.25">
      <c r="E17" s="11">
        <f>'Log-Log Linear Curve'!D19</f>
        <v>-1</v>
      </c>
      <c r="F17" s="11">
        <f t="shared" si="0"/>
        <v>-0.6596361022113646</v>
      </c>
      <c r="G17" s="11">
        <f>F17-'Log-Log Linear Curve'!E19</f>
        <v>-0.021363938228957546</v>
      </c>
      <c r="H17" s="12">
        <f>IF(COUNT('Log-Log Linear Curve'!$B19)=1,-G17/MAX($F$4:$F$53),-$G$4/MAX($F$4:$F$53))</f>
        <v>0.07728882262595398</v>
      </c>
    </row>
    <row r="18" spans="5:8" ht="14.25">
      <c r="E18" s="11">
        <f>'Log-Log Linear Curve'!D20</f>
        <v>-1</v>
      </c>
      <c r="F18" s="11">
        <f t="shared" si="0"/>
        <v>-0.6596361022113646</v>
      </c>
      <c r="G18" s="11">
        <f>F18-'Log-Log Linear Curve'!E20</f>
        <v>-0.021363938228957546</v>
      </c>
      <c r="H18" s="12">
        <f>IF(COUNT('Log-Log Linear Curve'!$B20)=1,-G18/MAX($F$4:$F$53),-$G$4/MAX($F$4:$F$53))</f>
        <v>0.07728882262595398</v>
      </c>
    </row>
    <row r="19" spans="5:8" ht="14.25">
      <c r="E19" s="11">
        <f>'Log-Log Linear Curve'!D21</f>
        <v>-1</v>
      </c>
      <c r="F19" s="11">
        <f t="shared" si="0"/>
        <v>-0.6596361022113646</v>
      </c>
      <c r="G19" s="11">
        <f>F19-'Log-Log Linear Curve'!E21</f>
        <v>-0.021363938228957546</v>
      </c>
      <c r="H19" s="12">
        <f>IF(COUNT('Log-Log Linear Curve'!$B21)=1,-G19/MAX($F$4:$F$53),-$G$4/MAX($F$4:$F$53))</f>
        <v>0.07728882262595398</v>
      </c>
    </row>
    <row r="20" spans="5:8" ht="14.25">
      <c r="E20" s="11">
        <f>'Log-Log Linear Curve'!D22</f>
        <v>-1</v>
      </c>
      <c r="F20" s="11">
        <f t="shared" si="0"/>
        <v>-0.6596361022113646</v>
      </c>
      <c r="G20" s="11">
        <f>F20-'Log-Log Linear Curve'!E22</f>
        <v>-0.021363938228957546</v>
      </c>
      <c r="H20" s="12">
        <f>IF(COUNT('Log-Log Linear Curve'!$B22)=1,-G20/MAX($F$4:$F$53),-$G$4/MAX($F$4:$F$53))</f>
        <v>0.07728882262595398</v>
      </c>
    </row>
    <row r="21" spans="5:8" ht="14.25">
      <c r="E21" s="11">
        <f>'Log-Log Linear Curve'!D23</f>
        <v>-1</v>
      </c>
      <c r="F21" s="11">
        <f t="shared" si="0"/>
        <v>-0.6596361022113646</v>
      </c>
      <c r="G21" s="11">
        <f>F21-'Log-Log Linear Curve'!E23</f>
        <v>-0.021363938228957546</v>
      </c>
      <c r="H21" s="12">
        <f>IF(COUNT('Log-Log Linear Curve'!$B23)=1,-G21/MAX($F$4:$F$53),-$G$4/MAX($F$4:$F$53))</f>
        <v>0.07728882262595398</v>
      </c>
    </row>
    <row r="22" spans="5:8" ht="14.25">
      <c r="E22" s="11">
        <f>'Log-Log Linear Curve'!D24</f>
        <v>-1</v>
      </c>
      <c r="F22" s="11">
        <f t="shared" si="0"/>
        <v>-0.6596361022113646</v>
      </c>
      <c r="G22" s="11">
        <f>F22-'Log-Log Linear Curve'!E24</f>
        <v>-0.021363938228957546</v>
      </c>
      <c r="H22" s="12">
        <f>IF(COUNT('Log-Log Linear Curve'!$B24)=1,-G22/MAX($F$4:$F$53),-$G$4/MAX($F$4:$F$53))</f>
        <v>0.07728882262595398</v>
      </c>
    </row>
    <row r="23" spans="5:8" ht="14.25">
      <c r="E23" s="11">
        <f>'Log-Log Linear Curve'!D25</f>
        <v>-1</v>
      </c>
      <c r="F23" s="11">
        <f t="shared" si="0"/>
        <v>-0.6596361022113646</v>
      </c>
      <c r="G23" s="11">
        <f>F23-'Log-Log Linear Curve'!E25</f>
        <v>-0.021363938228957546</v>
      </c>
      <c r="H23" s="12">
        <f>IF(COUNT('Log-Log Linear Curve'!$B25)=1,-G23/MAX($F$4:$F$53),-$G$4/MAX($F$4:$F$53))</f>
        <v>0.07728882262595398</v>
      </c>
    </row>
    <row r="24" spans="5:8" ht="14.25">
      <c r="E24" s="11">
        <f>'Log-Log Linear Curve'!D26</f>
        <v>-1</v>
      </c>
      <c r="F24" s="11">
        <f t="shared" si="0"/>
        <v>-0.6596361022113646</v>
      </c>
      <c r="G24" s="11">
        <f>F24-'Log-Log Linear Curve'!E26</f>
        <v>-0.021363938228957546</v>
      </c>
      <c r="H24" s="12">
        <f>IF(COUNT('Log-Log Linear Curve'!$B26)=1,-G24/MAX($F$4:$F$53),-$G$4/MAX($F$4:$F$53))</f>
        <v>0.07728882262595398</v>
      </c>
    </row>
    <row r="25" spans="5:8" ht="14.25">
      <c r="E25" s="11">
        <f>'Log-Log Linear Curve'!D27</f>
        <v>-1</v>
      </c>
      <c r="F25" s="11">
        <f t="shared" si="0"/>
        <v>-0.6596361022113646</v>
      </c>
      <c r="G25" s="11">
        <f>F25-'Log-Log Linear Curve'!E27</f>
        <v>-0.021363938228957546</v>
      </c>
      <c r="H25" s="12">
        <f>IF(COUNT('Log-Log Linear Curve'!$B27)=1,-G25/MAX($F$4:$F$53),-$G$4/MAX($F$4:$F$53))</f>
        <v>0.07728882262595398</v>
      </c>
    </row>
    <row r="26" spans="5:8" ht="14.25">
      <c r="E26" s="11">
        <f>'Log-Log Linear Curve'!D28</f>
        <v>-1</v>
      </c>
      <c r="F26" s="11">
        <f t="shared" si="0"/>
        <v>-0.6596361022113646</v>
      </c>
      <c r="G26" s="11">
        <f>F26-'Log-Log Linear Curve'!E28</f>
        <v>-0.021363938228957546</v>
      </c>
      <c r="H26" s="12">
        <f>IF(COUNT('Log-Log Linear Curve'!$B28)=1,-G26/MAX($F$4:$F$53),-$G$4/MAX($F$4:$F$53))</f>
        <v>0.07728882262595398</v>
      </c>
    </row>
    <row r="27" spans="5:8" ht="14.25">
      <c r="E27" s="11">
        <f>'Log-Log Linear Curve'!D29</f>
        <v>-1</v>
      </c>
      <c r="F27" s="11">
        <f t="shared" si="0"/>
        <v>-0.6596361022113646</v>
      </c>
      <c r="G27" s="11">
        <f>F27-'Log-Log Linear Curve'!E29</f>
        <v>-0.021363938228957546</v>
      </c>
      <c r="H27" s="12">
        <f>IF(COUNT('Log-Log Linear Curve'!$B29)=1,-G27/MAX($F$4:$F$53),-$G$4/MAX($F$4:$F$53))</f>
        <v>0.07728882262595398</v>
      </c>
    </row>
    <row r="28" spans="5:8" ht="14.25">
      <c r="E28">
        <f>'Log-Log Linear Curve'!D30</f>
        <v>-1</v>
      </c>
      <c r="F28" s="11">
        <f t="shared" si="0"/>
        <v>-0.6596361022113646</v>
      </c>
      <c r="G28" s="11">
        <f>F28-'Log-Log Linear Curve'!E30</f>
        <v>-0.021363938228957546</v>
      </c>
      <c r="H28" s="12">
        <f>IF(COUNT('Log-Log Linear Curve'!$B30)=1,-G28/MAX($F$4:$F$53),-$G$4/MAX($F$4:$F$53))</f>
        <v>0.07728882262595398</v>
      </c>
    </row>
    <row r="29" spans="5:8" ht="14.25">
      <c r="E29">
        <f>'Log-Log Linear Curve'!D31</f>
        <v>-1</v>
      </c>
      <c r="F29" s="11">
        <f t="shared" si="0"/>
        <v>-0.6596361022113646</v>
      </c>
      <c r="G29" s="11">
        <f>F29-'Log-Log Linear Curve'!E31</f>
        <v>-0.021363938228957546</v>
      </c>
      <c r="H29" s="12">
        <f>IF(COUNT('Log-Log Linear Curve'!$B31)=1,-G29/MAX($F$4:$F$53),-$G$4/MAX($F$4:$F$53))</f>
        <v>0.07728882262595398</v>
      </c>
    </row>
    <row r="30" spans="5:8" ht="14.25">
      <c r="E30">
        <f>'Log-Log Linear Curve'!D32</f>
        <v>-1</v>
      </c>
      <c r="F30" s="11">
        <f t="shared" si="0"/>
        <v>-0.6596361022113646</v>
      </c>
      <c r="G30" s="11">
        <f>F30-'Log-Log Linear Curve'!E32</f>
        <v>-0.021363938228957546</v>
      </c>
      <c r="H30" s="12">
        <f>IF(COUNT('Log-Log Linear Curve'!$B32)=1,-G30/MAX($F$4:$F$53),-$G$4/MAX($F$4:$F$53))</f>
        <v>0.07728882262595398</v>
      </c>
    </row>
    <row r="31" spans="5:8" ht="14.25">
      <c r="E31">
        <f>'Log-Log Linear Curve'!D33</f>
        <v>-1</v>
      </c>
      <c r="F31" s="11">
        <f t="shared" si="0"/>
        <v>-0.6596361022113646</v>
      </c>
      <c r="G31" s="11">
        <f>F31-'Log-Log Linear Curve'!E33</f>
        <v>-0.021363938228957546</v>
      </c>
      <c r="H31" s="12">
        <f>IF(COUNT('Log-Log Linear Curve'!$B33)=1,-G31/MAX($F$4:$F$53),-$G$4/MAX($F$4:$F$53))</f>
        <v>0.07728882262595398</v>
      </c>
    </row>
    <row r="32" spans="5:8" ht="14.25">
      <c r="E32">
        <f>'Log-Log Linear Curve'!D34</f>
        <v>-1</v>
      </c>
      <c r="F32" s="11">
        <f t="shared" si="0"/>
        <v>-0.6596361022113646</v>
      </c>
      <c r="G32" s="11">
        <f>F32-'Log-Log Linear Curve'!E34</f>
        <v>-0.021363938228957546</v>
      </c>
      <c r="H32" s="12">
        <f>IF(COUNT('Log-Log Linear Curve'!$B34)=1,-G32/MAX($F$4:$F$53),-$G$4/MAX($F$4:$F$53))</f>
        <v>0.07728882262595398</v>
      </c>
    </row>
    <row r="33" spans="5:8" ht="14.25">
      <c r="E33">
        <f>'Log-Log Linear Curve'!D35</f>
        <v>-1</v>
      </c>
      <c r="F33" s="11">
        <f t="shared" si="0"/>
        <v>-0.6596361022113646</v>
      </c>
      <c r="G33" s="11">
        <f>F33-'Log-Log Linear Curve'!E35</f>
        <v>-0.021363938228957546</v>
      </c>
      <c r="H33" s="12">
        <f>IF(COUNT('Log-Log Linear Curve'!$B35)=1,-G33/MAX($F$4:$F$53),-$G$4/MAX($F$4:$F$53))</f>
        <v>0.07728882262595398</v>
      </c>
    </row>
    <row r="34" spans="5:8" ht="14.25">
      <c r="E34">
        <f>'Log-Log Linear Curve'!D36</f>
        <v>-1</v>
      </c>
      <c r="F34" s="11">
        <f t="shared" si="0"/>
        <v>-0.6596361022113646</v>
      </c>
      <c r="G34" s="11">
        <f>F34-'Log-Log Linear Curve'!E36</f>
        <v>-0.021363938228957546</v>
      </c>
      <c r="H34" s="12">
        <f>IF(COUNT('Log-Log Linear Curve'!$B36)=1,-G34/MAX($F$4:$F$53),-$G$4/MAX($F$4:$F$53))</f>
        <v>0.07728882262595398</v>
      </c>
    </row>
    <row r="35" spans="5:8" ht="14.25">
      <c r="E35">
        <f>'Log-Log Linear Curve'!D37</f>
        <v>-1</v>
      </c>
      <c r="F35" s="11">
        <f t="shared" si="0"/>
        <v>-0.6596361022113646</v>
      </c>
      <c r="G35" s="11">
        <f>F35-'Log-Log Linear Curve'!E37</f>
        <v>-0.021363938228957546</v>
      </c>
      <c r="H35" s="12">
        <f>IF(COUNT('Log-Log Linear Curve'!$B37)=1,-G35/MAX($F$4:$F$53),-$G$4/MAX($F$4:$F$53))</f>
        <v>0.07728882262595398</v>
      </c>
    </row>
    <row r="36" spans="5:8" ht="14.25">
      <c r="E36">
        <f>'Log-Log Linear Curve'!D38</f>
        <v>-1</v>
      </c>
      <c r="F36" s="11">
        <f aca="true" t="shared" si="1" ref="F36:F53">slope*E36+intercept</f>
        <v>-0.6596361022113646</v>
      </c>
      <c r="G36" s="11">
        <f>F36-'Log-Log Linear Curve'!E38</f>
        <v>-0.021363938228957546</v>
      </c>
      <c r="H36" s="12">
        <f>IF(COUNT('Log-Log Linear Curve'!$B38)=1,-G36/MAX($F$4:$F$53),-$G$4/MAX($F$4:$F$53))</f>
        <v>0.07728882262595398</v>
      </c>
    </row>
    <row r="37" spans="5:8" ht="14.25">
      <c r="E37">
        <f>'Log-Log Linear Curve'!D39</f>
        <v>-1</v>
      </c>
      <c r="F37" s="11">
        <f t="shared" si="1"/>
        <v>-0.6596361022113646</v>
      </c>
      <c r="G37" s="11">
        <f>F37-'Log-Log Linear Curve'!E39</f>
        <v>-0.021363938228957546</v>
      </c>
      <c r="H37" s="12">
        <f>IF(COUNT('Log-Log Linear Curve'!$B39)=1,-G37/MAX($F$4:$F$53),-$G$4/MAX($F$4:$F$53))</f>
        <v>0.07728882262595398</v>
      </c>
    </row>
    <row r="38" spans="5:8" ht="14.25">
      <c r="E38">
        <f>'Log-Log Linear Curve'!D40</f>
        <v>-1</v>
      </c>
      <c r="F38" s="11">
        <f t="shared" si="1"/>
        <v>-0.6596361022113646</v>
      </c>
      <c r="G38" s="11">
        <f>F38-'Log-Log Linear Curve'!E40</f>
        <v>-0.021363938228957546</v>
      </c>
      <c r="H38" s="12">
        <f>IF(COUNT('Log-Log Linear Curve'!$B40)=1,-G38/MAX($F$4:$F$53),-$G$4/MAX($F$4:$F$53))</f>
        <v>0.07728882262595398</v>
      </c>
    </row>
    <row r="39" spans="5:8" ht="14.25">
      <c r="E39">
        <f>'Log-Log Linear Curve'!D41</f>
        <v>-1</v>
      </c>
      <c r="F39" s="11">
        <f t="shared" si="1"/>
        <v>-0.6596361022113646</v>
      </c>
      <c r="G39" s="11">
        <f>F39-'Log-Log Linear Curve'!E41</f>
        <v>-0.021363938228957546</v>
      </c>
      <c r="H39" s="12">
        <f>IF(COUNT('Log-Log Linear Curve'!$B41)=1,-G39/MAX($F$4:$F$53),-$G$4/MAX($F$4:$F$53))</f>
        <v>0.07728882262595398</v>
      </c>
    </row>
    <row r="40" spans="5:8" ht="14.25">
      <c r="E40">
        <f>'Log-Log Linear Curve'!D42</f>
        <v>-1</v>
      </c>
      <c r="F40" s="11">
        <f t="shared" si="1"/>
        <v>-0.6596361022113646</v>
      </c>
      <c r="G40" s="11">
        <f>F40-'Log-Log Linear Curve'!E42</f>
        <v>-0.021363938228957546</v>
      </c>
      <c r="H40" s="12">
        <f>IF(COUNT('Log-Log Linear Curve'!$B42)=1,-G40/MAX($F$4:$F$53),-$G$4/MAX($F$4:$F$53))</f>
        <v>0.07728882262595398</v>
      </c>
    </row>
    <row r="41" spans="5:8" ht="14.25">
      <c r="E41">
        <f>'Log-Log Linear Curve'!D43</f>
        <v>-1</v>
      </c>
      <c r="F41" s="11">
        <f t="shared" si="1"/>
        <v>-0.6596361022113646</v>
      </c>
      <c r="G41" s="11">
        <f>F41-'Log-Log Linear Curve'!E43</f>
        <v>-0.021363938228957546</v>
      </c>
      <c r="H41" s="12">
        <f>IF(COUNT('Log-Log Linear Curve'!$B43)=1,-G41/MAX($F$4:$F$53),-$G$4/MAX($F$4:$F$53))</f>
        <v>0.07728882262595398</v>
      </c>
    </row>
    <row r="42" spans="5:8" ht="14.25">
      <c r="E42">
        <f>'Log-Log Linear Curve'!D44</f>
        <v>-1</v>
      </c>
      <c r="F42" s="11">
        <f t="shared" si="1"/>
        <v>-0.6596361022113646</v>
      </c>
      <c r="G42" s="11">
        <f>F42-'Log-Log Linear Curve'!E44</f>
        <v>-0.021363938228957546</v>
      </c>
      <c r="H42" s="12">
        <f>IF(COUNT('Log-Log Linear Curve'!$B44)=1,-G42/MAX($F$4:$F$53),-$G$4/MAX($F$4:$F$53))</f>
        <v>0.07728882262595398</v>
      </c>
    </row>
    <row r="43" spans="5:8" ht="14.25">
      <c r="E43">
        <f>'Log-Log Linear Curve'!D45</f>
        <v>-1</v>
      </c>
      <c r="F43" s="11">
        <f t="shared" si="1"/>
        <v>-0.6596361022113646</v>
      </c>
      <c r="G43" s="11">
        <f>F43-'Log-Log Linear Curve'!E45</f>
        <v>-0.021363938228957546</v>
      </c>
      <c r="H43" s="12">
        <f>IF(COUNT('Log-Log Linear Curve'!$B45)=1,-G43/MAX($F$4:$F$53),-$G$4/MAX($F$4:$F$53))</f>
        <v>0.07728882262595398</v>
      </c>
    </row>
    <row r="44" spans="5:8" ht="14.25">
      <c r="E44">
        <f>'Log-Log Linear Curve'!D46</f>
        <v>-1</v>
      </c>
      <c r="F44" s="11">
        <f t="shared" si="1"/>
        <v>-0.6596361022113646</v>
      </c>
      <c r="G44" s="11">
        <f>F44-'Log-Log Linear Curve'!E46</f>
        <v>-0.021363938228957546</v>
      </c>
      <c r="H44" s="12">
        <f>IF(COUNT('Log-Log Linear Curve'!$B46)=1,-G44/MAX($F$4:$F$53),-$G$4/MAX($F$4:$F$53))</f>
        <v>0.07728882262595398</v>
      </c>
    </row>
    <row r="45" spans="5:8" ht="14.25">
      <c r="E45">
        <f>'Log-Log Linear Curve'!D47</f>
        <v>-1</v>
      </c>
      <c r="F45" s="11">
        <f t="shared" si="1"/>
        <v>-0.6596361022113646</v>
      </c>
      <c r="G45" s="11">
        <f>F45-'Log-Log Linear Curve'!E47</f>
        <v>-0.021363938228957546</v>
      </c>
      <c r="H45" s="12">
        <f>IF(COUNT('Log-Log Linear Curve'!$B47)=1,-G45/MAX($F$4:$F$53),-$G$4/MAX($F$4:$F$53))</f>
        <v>0.07728882262595398</v>
      </c>
    </row>
    <row r="46" spans="5:8" ht="14.25">
      <c r="E46">
        <f>'Log-Log Linear Curve'!D48</f>
        <v>-1</v>
      </c>
      <c r="F46" s="11">
        <f t="shared" si="1"/>
        <v>-0.6596361022113646</v>
      </c>
      <c r="G46" s="11">
        <f>F46-'Log-Log Linear Curve'!E48</f>
        <v>-0.021363938228957546</v>
      </c>
      <c r="H46" s="12">
        <f>IF(COUNT('Log-Log Linear Curve'!$B48)=1,-G46/MAX($F$4:$F$53),-$G$4/MAX($F$4:$F$53))</f>
        <v>0.07728882262595398</v>
      </c>
    </row>
    <row r="47" spans="5:8" ht="14.25">
      <c r="E47">
        <f>'Log-Log Linear Curve'!D49</f>
        <v>-1</v>
      </c>
      <c r="F47" s="11">
        <f t="shared" si="1"/>
        <v>-0.6596361022113646</v>
      </c>
      <c r="G47" s="11">
        <f>F47-'Log-Log Linear Curve'!E49</f>
        <v>-0.021363938228957546</v>
      </c>
      <c r="H47" s="12">
        <f>IF(COUNT('Log-Log Linear Curve'!$B49)=1,-G47/MAX($F$4:$F$53),-$G$4/MAX($F$4:$F$53))</f>
        <v>0.07728882262595398</v>
      </c>
    </row>
    <row r="48" spans="5:8" ht="14.25">
      <c r="E48">
        <f>'Log-Log Linear Curve'!D50</f>
        <v>-1</v>
      </c>
      <c r="F48" s="11">
        <f t="shared" si="1"/>
        <v>-0.6596361022113646</v>
      </c>
      <c r="G48" s="11">
        <f>F48-'Log-Log Linear Curve'!E50</f>
        <v>-0.021363938228957546</v>
      </c>
      <c r="H48" s="12">
        <f>IF(COUNT('Log-Log Linear Curve'!$B50)=1,-G48/MAX($F$4:$F$53),-$G$4/MAX($F$4:$F$53))</f>
        <v>0.07728882262595398</v>
      </c>
    </row>
    <row r="49" spans="5:8" ht="14.25">
      <c r="E49" s="11">
        <f>'Log-Log Linear Curve'!D51</f>
        <v>0</v>
      </c>
      <c r="F49" s="11">
        <f t="shared" si="1"/>
        <v>0.2764169190718585</v>
      </c>
      <c r="G49" s="11">
        <f>F49-'Log-Log Linear Curve'!E51</f>
        <v>0.2764169190718585</v>
      </c>
      <c r="H49" s="12">
        <f>IF(COUNT('Log-Log Linear Curve'!$B51)=1,-G49/MAX($F$4:$F$53),-$G$4/MAX($F$4:$F$53))</f>
        <v>0.07728882262595398</v>
      </c>
    </row>
    <row r="50" spans="5:8" ht="14.25">
      <c r="E50" s="11">
        <f>'Log-Log Linear Curve'!D52</f>
        <v>0</v>
      </c>
      <c r="F50" s="11">
        <f t="shared" si="1"/>
        <v>0.2764169190718585</v>
      </c>
      <c r="G50" s="11">
        <f>F50-'Log-Log Linear Curve'!E52</f>
        <v>0.2764169190718585</v>
      </c>
      <c r="H50" s="12">
        <f>IF(COUNT('Log-Log Linear Curve'!$B52)=1,-G50/MAX($F$4:$F$53),-$G$4/MAX($F$4:$F$53))</f>
        <v>0.07728882262595398</v>
      </c>
    </row>
    <row r="51" spans="5:8" ht="14.25">
      <c r="E51" s="11">
        <f>'Log-Log Linear Curve'!D53</f>
        <v>0</v>
      </c>
      <c r="F51" s="11">
        <f t="shared" si="1"/>
        <v>0.2764169190718585</v>
      </c>
      <c r="G51" s="11">
        <f>F51-'Log-Log Linear Curve'!E53</f>
        <v>0.2764169190718585</v>
      </c>
      <c r="H51" s="12">
        <f>IF(COUNT('Log-Log Linear Curve'!$B53)=1,-G51/MAX($F$4:$F$53),-$G$4/MAX($F$4:$F$53))</f>
        <v>0.07728882262595398</v>
      </c>
    </row>
    <row r="52" spans="5:8" ht="14.25">
      <c r="E52" s="11">
        <f>'Log-Log Linear Curve'!D54</f>
        <v>0</v>
      </c>
      <c r="F52" s="11">
        <f t="shared" si="1"/>
        <v>0.2764169190718585</v>
      </c>
      <c r="G52" s="11">
        <f>F52-'Log-Log Linear Curve'!E54</f>
        <v>0.2764169190718585</v>
      </c>
      <c r="H52" s="12">
        <f>IF(COUNT('Log-Log Linear Curve'!$B54)=1,-G52/MAX($F$4:$F$53),-$G$4/MAX($F$4:$F$53))</f>
        <v>0.07728882262595398</v>
      </c>
    </row>
    <row r="53" spans="5:8" ht="14.25">
      <c r="E53" s="11">
        <f>'Log-Log Linear Curve'!D55</f>
        <v>0</v>
      </c>
      <c r="F53" s="11">
        <f t="shared" si="1"/>
        <v>0.2764169190718585</v>
      </c>
      <c r="G53" s="11">
        <f>F53-'Log-Log Linear Curve'!E55</f>
        <v>0.2764169190718585</v>
      </c>
      <c r="H53" s="12">
        <f>IF(COUNT('Log-Log Linear Curve'!$B55)=1,-G53/MAX($F$4:$F$53),-$G$4/MAX($F$4:$F$53))</f>
        <v>0.07728882262595398</v>
      </c>
    </row>
  </sheetData>
  <mergeCells count="1">
    <mergeCell ref="E2:H2"/>
  </mergeCells>
  <printOptions/>
  <pageMargins left="0" right="0" top="0.4" bottom="0.4" header="0" footer="0"/>
  <pageSetup firstPageNumber="1" useFirstPageNumber="1" fitToHeight="0" fitToWidth="0" horizontalDpi="600" verticalDpi="600" orientation="landscape" pageOrder="overThenDown" paperSize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2013-07-03T11:00:36Z</cp:lastPrinted>
  <dcterms:created xsi:type="dcterms:W3CDTF">2008-09-30T21:19:10Z</dcterms:created>
  <dcterms:modified xsi:type="dcterms:W3CDTF">2016-08-25T23:28:10Z</dcterms:modified>
  <cp:category/>
  <cp:version/>
  <cp:contentType/>
  <cp:contentStatus/>
  <cp:revision>196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