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65521" yWindow="225" windowWidth="20520" windowHeight="3825" activeTab="0"/>
  </bookViews>
  <sheets>
    <sheet name="1stCalendar" sheetId="1" r:id="rId1"/>
    <sheet name="Ovulation Dummy" sheetId="2" r:id="rId2"/>
  </sheets>
  <definedNames>
    <definedName name="Courses">'Ovulation Dummy'!$B$3:$B$45</definedName>
    <definedName name="Event">'Ovulation Dummy'!$D$3:$D$45</definedName>
    <definedName name="Holiday">'Ovulation Dummy'!$C$3:$C$45</definedName>
    <definedName name="_xlnm.Print_Area" localSheetId="0">'1stCalendar'!$B$3:$X$66</definedName>
  </definedNames>
  <calcPr calcId="145621" iterate="1" iterateCount="100" iterateDelta="0.001"/>
</workbook>
</file>

<file path=xl/sharedStrings.xml><?xml version="1.0" encoding="utf-8"?>
<sst xmlns="http://schemas.openxmlformats.org/spreadsheetml/2006/main" count="51" uniqueCount="38">
  <si>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</si>
  <si>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</si>
  <si>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</si>
  <si>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</si>
  <si>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</si>
  <si>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</si>
  <si>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</si>
  <si>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</si>
  <si>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</si>
  <si>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</si>
  <si>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</si>
  <si>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</si>
  <si>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</si>
  <si>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Start Day</t>
  </si>
  <si>
    <t>Sunday</t>
  </si>
  <si>
    <t>Beginning of last menstrual cycle</t>
  </si>
  <si>
    <t>Menstrual cycle period</t>
  </si>
  <si>
    <t>days</t>
  </si>
  <si>
    <t>Luteal phase period</t>
  </si>
  <si>
    <t>Beginning Date</t>
  </si>
  <si>
    <t>Most Fertile Date</t>
  </si>
  <si>
    <t>Spare</t>
  </si>
  <si>
    <t>W</t>
  </si>
  <si>
    <t>Due Date Prediction</t>
  </si>
  <si>
    <t>Visit Doctor</t>
  </si>
  <si>
    <t>Pregnancy Summary</t>
  </si>
  <si>
    <t>Fertilization</t>
  </si>
  <si>
    <t>W2</t>
  </si>
  <si>
    <t>Fetal heart beat</t>
  </si>
  <si>
    <t>W7</t>
  </si>
  <si>
    <t>W18-20</t>
  </si>
  <si>
    <t>W24</t>
  </si>
  <si>
    <t>W37-42</t>
  </si>
  <si>
    <t>Fetus starts moving</t>
  </si>
  <si>
    <t>Fetus becomes viable</t>
  </si>
  <si>
    <t>Term delivery</t>
  </si>
  <si>
    <t>Notes</t>
  </si>
  <si>
    <t>PREGNANCY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</si>
</sst>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5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0"/>
      <color indexed="2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7" tint="0.5999900102615356"/>
      <name val="Calibri"/>
      <family val="2"/>
      <scheme val="minor"/>
    </font>
    <font>
      <b/>
      <sz val="48"/>
      <color theme="7" tint="-0.499969989061355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28"/>
      <color theme="7" tint="-0.4999699890613556"/>
      <name val="Calibri"/>
      <family val="2"/>
      <scheme val="minor"/>
    </font>
    <font>
      <u val="single"/>
      <sz val="11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7" tint="-0.4999699890613556"/>
      <name val="Calibri"/>
      <family val="2"/>
      <scheme val="minor"/>
    </font>
    <font>
      <sz val="10"/>
      <color rgb="FFFF00FF"/>
      <name val="Calibri"/>
      <family val="2"/>
      <scheme val="minor"/>
    </font>
    <font>
      <b/>
      <sz val="28"/>
      <color theme="7" tint="-0.4999699890613556"/>
      <name val="Footlight MT Light"/>
      <family val="1"/>
    </font>
    <font>
      <sz val="11"/>
      <name val="Century Gothic"/>
      <family val="2"/>
    </font>
    <font>
      <sz val="10"/>
      <name val="Century Gothic"/>
      <family val="2"/>
    </font>
    <font>
      <b/>
      <sz val="11"/>
      <color theme="7" tint="-0.4999699890613556"/>
      <name val="Century Gothic"/>
      <family val="2"/>
    </font>
    <font>
      <b/>
      <sz val="11"/>
      <name val="Century Gothic"/>
      <family val="2"/>
    </font>
    <font>
      <b/>
      <sz val="12"/>
      <color rgb="FFFF0000"/>
      <name val="Century Gothic"/>
      <family val="2"/>
    </font>
    <font>
      <b/>
      <sz val="12"/>
      <color rgb="FF00B050"/>
      <name val="Century Gothic"/>
      <family val="2"/>
    </font>
    <font>
      <b/>
      <sz val="10"/>
      <name val="Century Gothic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theme="7" tint="0.5999600291252136"/>
      </left>
      <right style="thin">
        <color theme="7" tint="0.5999600291252136"/>
      </right>
      <top style="thin">
        <color theme="7" tint="0.5999600291252136"/>
      </top>
      <bottom style="thin">
        <color theme="7" tint="0.5999600291252136"/>
      </bottom>
    </border>
    <border>
      <left style="thin"/>
      <right/>
      <top style="thin"/>
      <bottom style="thin"/>
    </border>
    <border>
      <left/>
      <right style="thin">
        <color indexed="17"/>
      </right>
      <top style="thin">
        <color indexed="17"/>
      </top>
      <bottom/>
    </border>
    <border>
      <left style="thin">
        <color indexed="10"/>
      </left>
      <right/>
      <top style="thin">
        <color indexed="10"/>
      </top>
      <bottom/>
    </border>
    <border>
      <left style="thin">
        <color theme="7" tint="0.5999600291252136"/>
      </left>
      <right/>
      <top style="thin">
        <color theme="7" tint="0.5999600291252136"/>
      </top>
      <bottom style="thin">
        <color theme="7" tint="0.5999600291252136"/>
      </bottom>
    </border>
    <border>
      <left style="thin">
        <color theme="7" tint="0.5999600291252136"/>
      </left>
      <right style="thin">
        <color theme="7" tint="0.5999600291252136"/>
      </right>
      <top style="thin">
        <color theme="7" tint="0.5999600291252136"/>
      </top>
      <bottom/>
    </border>
    <border>
      <left style="thin">
        <color theme="7" tint="0.5999600291252136"/>
      </left>
      <right/>
      <top style="thin">
        <color theme="7" tint="0.5999600291252136"/>
      </top>
      <bottom/>
    </border>
    <border>
      <left style="thin">
        <color rgb="FFFF66FF"/>
      </left>
      <right/>
      <top style="thin">
        <color rgb="FFFF66FF"/>
      </top>
      <bottom/>
    </border>
    <border>
      <left/>
      <right/>
      <top/>
      <bottom style="medium"/>
    </border>
    <border>
      <left style="thin">
        <color theme="7" tint="0.3999499976634979"/>
      </left>
      <right/>
      <top style="thin">
        <color theme="7" tint="0.3999499976634979"/>
      </top>
      <bottom style="thin">
        <color theme="7" tint="0.3999499976634979"/>
      </bottom>
    </border>
    <border>
      <left/>
      <right style="thin">
        <color theme="7" tint="0.3999499976634979"/>
      </right>
      <top style="thin">
        <color theme="7" tint="0.3999499976634979"/>
      </top>
      <bottom style="thin">
        <color theme="7" tint="0.3999499976634979"/>
      </bottom>
    </border>
    <border>
      <left/>
      <right/>
      <top style="thin">
        <color theme="7" tint="0.3999499976634979"/>
      </top>
      <bottom style="thin">
        <color theme="7" tint="0.3999499976634979"/>
      </bottom>
    </border>
    <border>
      <left/>
      <right/>
      <top style="thin">
        <color theme="7"/>
      </top>
      <bottom style="thin">
        <color theme="7"/>
      </bottom>
    </border>
    <border>
      <left style="thin">
        <color theme="7" tint="0.3999499976634979"/>
      </left>
      <right style="thin">
        <color theme="7" tint="0.3999499976634979"/>
      </right>
      <top style="thin">
        <color theme="7" tint="0.3999499976634979"/>
      </top>
      <bottom style="thin">
        <color theme="7" tint="0.3999499976634979"/>
      </bottom>
    </border>
    <border>
      <left style="thin">
        <color theme="7" tint="0.3999499976634979"/>
      </left>
      <right/>
      <top/>
      <bottom/>
    </border>
    <border>
      <left/>
      <right style="thin">
        <color theme="7" tint="0.5999600291252136"/>
      </right>
      <top style="thin">
        <color theme="7" tint="0.5999600291252136"/>
      </top>
      <bottom style="thin">
        <color theme="7" tint="0.5999600291252136"/>
      </bottom>
    </border>
    <border>
      <left/>
      <right/>
      <top style="medium"/>
      <bottom/>
    </border>
    <border>
      <left/>
      <right/>
      <top style="thin">
        <color theme="7" tint="0.5999600291252136"/>
      </top>
      <bottom style="thin">
        <color theme="7" tint="0.599960029125213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  <xf numFmtId="0" fontId="0" fillId="0" borderId="0">
      <alignment/>
      <protection/>
    </xf>
  </cellStyleXfs>
  <cellXfs count="89">
    <xf numFmtId="0" fontId="0" fillId="0" borderId="0" xfId="0"/>
    <xf numFmtId="0" fontId="3" fillId="0" borderId="0" xfId="0" applyFont="1"/>
    <xf numFmtId="164" fontId="3" fillId="0" borderId="0" xfId="0" applyNumberFormat="1" applyFont="1"/>
    <xf numFmtId="14" fontId="3" fillId="0" borderId="0" xfId="21" applyNumberFormat="1" applyFont="1" applyProtection="1">
      <alignment/>
      <protection hidden="1"/>
    </xf>
    <xf numFmtId="0" fontId="3" fillId="2" borderId="1" xfId="0" applyFont="1" applyFill="1" applyBorder="1"/>
    <xf numFmtId="0" fontId="3" fillId="0" borderId="1" xfId="0" applyFont="1" applyBorder="1"/>
    <xf numFmtId="0" fontId="3" fillId="0" borderId="0" xfId="21" applyFont="1" applyFill="1" applyBorder="1" applyAlignment="1" applyProtection="1">
      <alignment vertical="center"/>
      <protection locked="0"/>
    </xf>
    <xf numFmtId="0" fontId="3" fillId="0" borderId="0" xfId="0" applyFont="1" applyFill="1" applyBorder="1"/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7" fillId="4" borderId="2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21" applyFont="1" applyAlignment="1" applyProtection="1">
      <alignment vertical="center"/>
      <protection hidden="1"/>
    </xf>
    <xf numFmtId="0" fontId="3" fillId="0" borderId="0" xfId="21" applyNumberFormat="1" applyFont="1" applyProtection="1">
      <alignment/>
      <protection hidden="1"/>
    </xf>
    <xf numFmtId="0" fontId="3" fillId="0" borderId="0" xfId="21" applyFont="1" applyProtection="1">
      <alignment/>
      <protection hidden="1"/>
    </xf>
    <xf numFmtId="0" fontId="3" fillId="0" borderId="3" xfId="0" applyFont="1" applyBorder="1"/>
    <xf numFmtId="164" fontId="14" fillId="5" borderId="4" xfId="0" applyNumberFormat="1" applyFont="1" applyFill="1" applyBorder="1"/>
    <xf numFmtId="164" fontId="14" fillId="6" borderId="5" xfId="0" applyNumberFormat="1" applyFont="1" applyFill="1" applyBorder="1"/>
    <xf numFmtId="164" fontId="3" fillId="0" borderId="1" xfId="0" applyNumberFormat="1" applyFont="1" applyBorder="1"/>
    <xf numFmtId="0" fontId="6" fillId="3" borderId="6" xfId="0" applyFont="1" applyFill="1" applyBorder="1" applyAlignment="1" applyProtection="1">
      <alignment horizontal="center" vertical="center"/>
      <protection hidden="1"/>
    </xf>
    <xf numFmtId="0" fontId="7" fillId="4" borderId="6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7" fillId="4" borderId="7" xfId="0" applyFont="1" applyFill="1" applyBorder="1" applyAlignment="1" applyProtection="1">
      <alignment horizontal="center" vertical="center"/>
      <protection hidden="1"/>
    </xf>
    <xf numFmtId="0" fontId="4" fillId="4" borderId="7" xfId="0" applyFont="1" applyFill="1" applyBorder="1" applyAlignment="1" applyProtection="1">
      <alignment horizontal="center" vertical="center"/>
      <protection hidden="1"/>
    </xf>
    <xf numFmtId="0" fontId="7" fillId="4" borderId="8" xfId="0" applyFont="1" applyFill="1" applyBorder="1" applyAlignment="1" applyProtection="1">
      <alignment horizontal="center" vertical="center"/>
      <protection hidden="1"/>
    </xf>
    <xf numFmtId="0" fontId="13" fillId="0" borderId="0" xfId="20" applyFont="1" applyBorder="1" applyAlignment="1" applyProtection="1">
      <alignment vertical="center"/>
      <protection hidden="1"/>
    </xf>
    <xf numFmtId="0" fontId="14" fillId="0" borderId="0" xfId="21" applyFont="1" applyFill="1" applyBorder="1" applyAlignment="1" applyProtection="1">
      <alignment vertical="center"/>
      <protection hidden="1"/>
    </xf>
    <xf numFmtId="164" fontId="14" fillId="7" borderId="9" xfId="0" applyNumberFormat="1" applyFont="1" applyFill="1" applyBorder="1"/>
    <xf numFmtId="164" fontId="3" fillId="0" borderId="3" xfId="0" applyNumberFormat="1" applyFont="1" applyBorder="1"/>
    <xf numFmtId="0" fontId="12" fillId="4" borderId="0" xfId="0" applyFont="1" applyFill="1" applyBorder="1" applyAlignment="1" applyProtection="1">
      <alignment vertical="center" wrapText="1"/>
      <protection hidden="1"/>
    </xf>
    <xf numFmtId="0" fontId="12" fillId="4" borderId="10" xfId="0" applyFont="1" applyFill="1" applyBorder="1" applyAlignment="1" applyProtection="1">
      <alignment vertical="center" wrapText="1"/>
      <protection hidden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right" vertical="center"/>
      <protection hidden="1"/>
    </xf>
    <xf numFmtId="0" fontId="3" fillId="4" borderId="0" xfId="0" applyFont="1" applyFill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14" fontId="11" fillId="4" borderId="10" xfId="21" applyNumberFormat="1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vertical="center" wrapText="1"/>
      <protection hidden="1"/>
    </xf>
    <xf numFmtId="0" fontId="18" fillId="4" borderId="0" xfId="21" applyFont="1" applyFill="1" applyBorder="1" applyAlignment="1" applyProtection="1">
      <alignment horizontal="left" vertical="center" indent="1"/>
      <protection hidden="1"/>
    </xf>
    <xf numFmtId="14" fontId="18" fillId="4" borderId="0" xfId="21" applyNumberFormat="1" applyFont="1" applyFill="1" applyBorder="1" applyAlignment="1" applyProtection="1">
      <alignment horizontal="center" vertical="center"/>
      <protection hidden="1"/>
    </xf>
    <xf numFmtId="0" fontId="18" fillId="4" borderId="0" xfId="0" applyFont="1" applyFill="1" applyBorder="1" applyAlignment="1" applyProtection="1">
      <alignment vertical="center"/>
      <protection hidden="1"/>
    </xf>
    <xf numFmtId="0" fontId="20" fillId="4" borderId="0" xfId="0" applyFont="1" applyFill="1" applyBorder="1" applyAlignment="1" applyProtection="1">
      <alignment vertical="center" wrapText="1"/>
      <protection hidden="1"/>
    </xf>
    <xf numFmtId="0" fontId="18" fillId="4" borderId="0" xfId="0" applyFont="1" applyFill="1" applyBorder="1" applyAlignment="1" applyProtection="1">
      <alignment horizontal="left" vertical="center" indent="1"/>
      <protection hidden="1"/>
    </xf>
    <xf numFmtId="0" fontId="18" fillId="4" borderId="0" xfId="0" applyFont="1" applyFill="1" applyBorder="1" applyAlignment="1" applyProtection="1">
      <alignment horizontal="center" vertical="center"/>
      <protection hidden="1"/>
    </xf>
    <xf numFmtId="0" fontId="18" fillId="4" borderId="0" xfId="21" applyFont="1" applyFill="1" applyBorder="1" applyAlignment="1" applyProtection="1">
      <alignment horizontal="left" vertical="center"/>
      <protection hidden="1"/>
    </xf>
    <xf numFmtId="0" fontId="18" fillId="4" borderId="0" xfId="0" applyFont="1" applyFill="1" applyBorder="1" applyProtection="1">
      <protection hidden="1"/>
    </xf>
    <xf numFmtId="0" fontId="18" fillId="8" borderId="14" xfId="21" applyFont="1" applyFill="1" applyBorder="1" applyAlignment="1" applyProtection="1">
      <alignment horizontal="left" vertical="center" indent="1"/>
      <protection hidden="1"/>
    </xf>
    <xf numFmtId="0" fontId="18" fillId="8" borderId="14" xfId="0" applyFont="1" applyFill="1" applyBorder="1" applyAlignment="1" applyProtection="1">
      <alignment horizontal="center" vertical="center"/>
      <protection hidden="1"/>
    </xf>
    <xf numFmtId="0" fontId="20" fillId="8" borderId="14" xfId="0" applyFont="1" applyFill="1" applyBorder="1" applyAlignment="1" applyProtection="1">
      <alignment vertical="center" wrapText="1"/>
      <protection hidden="1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24" fillId="4" borderId="15" xfId="0" applyFont="1" applyFill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14" fontId="23" fillId="8" borderId="14" xfId="21" applyNumberFormat="1" applyFont="1" applyFill="1" applyBorder="1" applyAlignment="1" applyProtection="1">
      <alignment horizontal="center" vertical="center"/>
      <protection hidden="1"/>
    </xf>
    <xf numFmtId="0" fontId="21" fillId="8" borderId="14" xfId="0" applyFont="1" applyFill="1" applyBorder="1" applyAlignment="1" applyProtection="1">
      <alignment horizontal="center" vertical="center"/>
      <protection hidden="1"/>
    </xf>
    <xf numFmtId="0" fontId="21" fillId="8" borderId="14" xfId="0" applyFont="1" applyFill="1" applyBorder="1" applyAlignment="1" applyProtection="1">
      <alignment horizontal="center" vertical="center"/>
      <protection locked="0"/>
    </xf>
    <xf numFmtId="14" fontId="22" fillId="8" borderId="14" xfId="21" applyNumberFormat="1" applyFont="1" applyFill="1" applyBorder="1" applyAlignment="1" applyProtection="1">
      <alignment horizontal="center" vertical="center"/>
      <protection locked="0"/>
    </xf>
    <xf numFmtId="0" fontId="21" fillId="8" borderId="14" xfId="21" applyFont="1" applyFill="1" applyBorder="1" applyAlignment="1" applyProtection="1">
      <alignment horizontal="right" vertical="center"/>
      <protection locked="0"/>
    </xf>
    <xf numFmtId="0" fontId="17" fillId="4" borderId="18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5" fillId="3" borderId="19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</cellStyles>
  <dxfs count="931"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ill>
        <patternFill>
          <bgColor theme="7" tint="0.5999600291252136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9"/>
        <condense val="0"/>
        <extend val="0"/>
      </font>
      <fill>
        <patternFill>
          <bgColor rgb="FFFF66FF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7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1"/>
      </font>
      <fill>
        <patternFill>
          <bgColor rgb="FFFF00FF"/>
        </patternFill>
      </fill>
      <border/>
    </dxf>
    <dxf>
      <font>
        <b/>
        <i val="0"/>
        <color theme="1"/>
      </font>
      <fill>
        <patternFill>
          <bgColor rgb="FFFF00FF"/>
        </patternFill>
      </fill>
      <border/>
    </dxf>
    <dxf>
      <font>
        <b/>
        <i val="0"/>
        <color theme="1"/>
      </font>
      <fill>
        <patternFill>
          <bgColor rgb="FFFF00FF"/>
        </patternFill>
      </fill>
      <border/>
    </dxf>
    <dxf>
      <font>
        <b/>
        <i val="0"/>
        <color theme="1"/>
      </font>
      <fill>
        <patternFill>
          <bgColor rgb="FFFF00FF"/>
        </patternFill>
      </fill>
      <border/>
    </dxf>
    <dxf>
      <font>
        <b/>
        <i val="0"/>
        <color theme="1"/>
      </font>
      <fill>
        <patternFill>
          <bgColor rgb="FFFF00FF"/>
        </patternFill>
      </fill>
      <border/>
    </dxf>
    <dxf>
      <font>
        <b/>
        <i val="0"/>
        <color theme="1"/>
      </font>
      <fill>
        <patternFill>
          <bgColor rgb="FFFF00FF"/>
        </patternFill>
      </fill>
      <border/>
    </dxf>
    <dxf>
      <font>
        <b/>
        <i val="0"/>
        <color theme="1"/>
      </font>
      <fill>
        <patternFill>
          <bgColor rgb="FFFF00FF"/>
        </patternFill>
      </fill>
      <border/>
    </dxf>
    <dxf>
      <font>
        <b/>
        <i val="0"/>
        <color theme="1"/>
      </font>
      <fill>
        <patternFill>
          <bgColor rgb="FFFF00FF"/>
        </patternFill>
      </fill>
      <border/>
    </dxf>
    <dxf>
      <font>
        <b/>
        <i val="0"/>
        <color theme="1"/>
      </font>
      <fill>
        <patternFill>
          <bgColor rgb="FFFF00FF"/>
        </patternFill>
      </fill>
      <border/>
    </dxf>
    <dxf>
      <font>
        <b/>
        <i val="0"/>
        <color theme="1"/>
      </font>
      <fill>
        <patternFill>
          <bgColor rgb="FFFF00FF"/>
        </patternFill>
      </fill>
      <border/>
    </dxf>
    <dxf>
      <font>
        <b/>
        <i val="0"/>
        <color theme="1"/>
      </font>
      <fill>
        <patternFill>
          <bgColor rgb="FFFF00FF"/>
        </patternFill>
      </fill>
      <border/>
    </dxf>
    <dxf>
      <font>
        <b/>
        <i val="0"/>
        <color theme="1"/>
      </font>
      <fill>
        <patternFill>
          <bgColor rgb="FFFF00FF"/>
        </patternFill>
      </fill>
      <border/>
    </dxf>
    <dxf>
      <fill>
        <patternFill>
          <bgColor theme="7" tint="0.5999600291252136"/>
        </patternFill>
      </fill>
      <border/>
    </dxf>
    <dxf>
      <fill>
        <patternFill>
          <bgColor theme="7" tint="0.5999600291252136"/>
        </patternFill>
      </fill>
      <border/>
    </dxf>
    <dxf>
      <fill>
        <patternFill>
          <bgColor theme="7" tint="0.5999600291252136"/>
        </patternFill>
      </fill>
      <border/>
    </dxf>
    <dxf>
      <fill>
        <patternFill>
          <bgColor theme="7" tint="0.5999600291252136"/>
        </patternFill>
      </fill>
      <border/>
    </dxf>
    <dxf>
      <fill>
        <patternFill>
          <bgColor theme="7" tint="0.5999600291252136"/>
        </patternFill>
      </fill>
      <border/>
    </dxf>
    <dxf>
      <fill>
        <patternFill>
          <bgColor theme="7" tint="0.5999600291252136"/>
        </patternFill>
      </fill>
      <border/>
    </dxf>
    <dxf>
      <fill>
        <patternFill>
          <bgColor theme="7" tint="0.5999600291252136"/>
        </patternFill>
      </fill>
      <border/>
    </dxf>
    <dxf>
      <fill>
        <patternFill>
          <bgColor theme="7" tint="0.5999600291252136"/>
        </patternFill>
      </fill>
      <border/>
    </dxf>
    <dxf>
      <fill>
        <patternFill>
          <bgColor theme="7" tint="0.5999600291252136"/>
        </patternFill>
      </fill>
      <border/>
    </dxf>
    <dxf>
      <fill>
        <patternFill>
          <bgColor theme="7" tint="0.5999600291252136"/>
        </patternFill>
      </fill>
      <border/>
    </dxf>
    <dxf>
      <fill>
        <patternFill>
          <bgColor theme="7" tint="0.5999600291252136"/>
        </patternFill>
      </fill>
      <border/>
    </dxf>
    <dxf>
      <fill>
        <patternFill>
          <bgColor theme="7" tint="0.5999600291252136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9"/>
        <condense val="0"/>
        <extend val="0"/>
      </font>
      <fill>
        <patternFill>
          <bgColor rgb="FFFF66FF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7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9"/>
        <condense val="0"/>
        <extend val="0"/>
      </font>
      <fill>
        <patternFill>
          <bgColor rgb="FFFF66FF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7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9"/>
        <condense val="0"/>
        <extend val="0"/>
      </font>
      <fill>
        <patternFill>
          <bgColor rgb="FFFF66FF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7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9"/>
        <condense val="0"/>
        <extend val="0"/>
      </font>
      <fill>
        <patternFill>
          <bgColor rgb="FFFF66FF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7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9"/>
        <condense val="0"/>
        <extend val="0"/>
      </font>
      <fill>
        <patternFill>
          <bgColor rgb="FFFF66FF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7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9"/>
        <condense val="0"/>
        <extend val="0"/>
      </font>
      <fill>
        <patternFill>
          <bgColor rgb="FFFF66FF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7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9"/>
        <condense val="0"/>
        <extend val="0"/>
      </font>
      <fill>
        <patternFill>
          <bgColor rgb="FFFF66FF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7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9"/>
        <condense val="0"/>
        <extend val="0"/>
      </font>
      <fill>
        <patternFill>
          <bgColor rgb="FFFF66FF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7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9"/>
        <condense val="0"/>
        <extend val="0"/>
      </font>
      <fill>
        <patternFill>
          <bgColor rgb="FFFF66FF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7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9"/>
        <condense val="0"/>
        <extend val="0"/>
      </font>
      <fill>
        <patternFill>
          <bgColor rgb="FFFF66FF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7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9"/>
        <condense val="0"/>
        <extend val="0"/>
      </font>
      <fill>
        <patternFill>
          <bgColor rgb="FFFF66FF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7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9"/>
        <condense val="0"/>
        <extend val="0"/>
      </font>
      <fill>
        <patternFill>
          <bgColor rgb="FFFF66FF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7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66"/>
  <sheetViews>
    <sheetView showGridLines="0" tabSelected="1" workbookViewId="0" topLeftCell="A1">
      <pane ySplit="8" topLeftCell="A9" activePane="bottomLeft" state="frozen"/>
      <selection pane="topLeft" activeCell="B9" sqref="B9:H9"/>
      <selection pane="bottomLeft" activeCell="G4" sqref="G4:K4"/>
    </sheetView>
  </sheetViews>
  <sheetFormatPr defaultColWidth="9.140625" defaultRowHeight="12.75"/>
  <cols>
    <col min="1" max="1" width="2.7109375" style="9" customWidth="1"/>
    <col min="2" max="2" width="4.28125" style="8" customWidth="1"/>
    <col min="3" max="3" width="20.7109375" style="8" customWidth="1"/>
    <col min="4" max="4" width="4.28125" style="8" customWidth="1"/>
    <col min="5" max="5" width="4.7109375" style="8" customWidth="1"/>
    <col min="6" max="12" width="4.28125" style="8" customWidth="1"/>
    <col min="13" max="13" width="1.421875" style="8" customWidth="1"/>
    <col min="14" max="20" width="4.28125" style="8" customWidth="1"/>
    <col min="21" max="21" width="4.7109375" style="8" customWidth="1"/>
    <col min="22" max="22" width="6.140625" style="8" customWidth="1"/>
    <col min="23" max="23" width="20.7109375" style="8" customWidth="1"/>
    <col min="24" max="24" width="4.28125" style="8" customWidth="1"/>
    <col min="25" max="25" width="1.421875" style="46" customWidth="1"/>
    <col min="26" max="26" width="4.28125" style="53" customWidth="1"/>
    <col min="27" max="28" width="4.28125" style="47" customWidth="1"/>
    <col min="29" max="33" width="5.7109375" style="8" customWidth="1"/>
    <col min="34" max="34" width="5.7109375" style="9" customWidth="1"/>
    <col min="35" max="16384" width="9.140625" style="9" customWidth="1"/>
  </cols>
  <sheetData>
    <row r="1" spans="2:32" s="48" customFormat="1" ht="12.75" customHeight="1" thickBo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49"/>
      <c r="Z1" s="54"/>
      <c r="AA1" s="49"/>
      <c r="AB1" s="49"/>
      <c r="AC1" s="49"/>
      <c r="AD1" s="49"/>
      <c r="AE1" s="49"/>
      <c r="AF1" s="49"/>
    </row>
    <row r="2" spans="2:33" ht="42.75" customHeight="1">
      <c r="B2" s="86" t="s">
        <v>37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50"/>
      <c r="Z2" s="55"/>
      <c r="AA2" s="50"/>
      <c r="AB2" s="50"/>
      <c r="AC2" s="50"/>
      <c r="AD2" s="50"/>
      <c r="AE2" s="50"/>
      <c r="AF2" s="50"/>
      <c r="AG2" s="9"/>
    </row>
    <row r="3" spans="2:33" ht="12" customHeight="1">
      <c r="B3" s="5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61"/>
      <c r="P3" s="61"/>
      <c r="Q3" s="61"/>
      <c r="R3" s="61"/>
      <c r="S3" s="61"/>
      <c r="T3" s="61"/>
      <c r="U3" s="61"/>
      <c r="V3" s="61"/>
      <c r="W3" s="61"/>
      <c r="X3" s="61"/>
      <c r="Y3" s="50"/>
      <c r="Z3" s="55"/>
      <c r="AA3" s="50"/>
      <c r="AB3" s="50"/>
      <c r="AC3" s="50"/>
      <c r="AD3" s="50"/>
      <c r="AE3" s="50"/>
      <c r="AF3" s="50"/>
      <c r="AG3" s="9"/>
    </row>
    <row r="4" spans="2:33" ht="25.5" customHeight="1">
      <c r="B4" s="68" t="s">
        <v>15</v>
      </c>
      <c r="C4" s="69"/>
      <c r="D4" s="62"/>
      <c r="E4" s="62"/>
      <c r="F4" s="62"/>
      <c r="G4" s="84">
        <v>42370</v>
      </c>
      <c r="H4" s="84"/>
      <c r="I4" s="84"/>
      <c r="J4" s="84"/>
      <c r="K4" s="84"/>
      <c r="L4" s="65"/>
      <c r="M4" s="65"/>
      <c r="N4" s="65"/>
      <c r="O4" s="68"/>
      <c r="P4" s="68" t="s">
        <v>23</v>
      </c>
      <c r="Q4" s="62"/>
      <c r="R4" s="62"/>
      <c r="S4" s="62"/>
      <c r="T4" s="62"/>
      <c r="U4" s="62"/>
      <c r="V4" s="81">
        <f>G4+40*7</f>
        <v>42650</v>
      </c>
      <c r="W4" s="81"/>
      <c r="X4" s="63"/>
      <c r="Z4" s="56"/>
      <c r="AA4" s="50"/>
      <c r="AB4" s="50"/>
      <c r="AC4" s="50"/>
      <c r="AD4" s="50"/>
      <c r="AE4" s="50"/>
      <c r="AF4" s="50"/>
      <c r="AG4" s="9"/>
    </row>
    <row r="5" spans="2:33" ht="25.5" customHeight="1">
      <c r="B5" s="68" t="s">
        <v>16</v>
      </c>
      <c r="C5" s="69"/>
      <c r="D5" s="62"/>
      <c r="E5" s="62"/>
      <c r="F5" s="62"/>
      <c r="G5" s="85">
        <v>28</v>
      </c>
      <c r="H5" s="85"/>
      <c r="I5" s="70" t="s">
        <v>17</v>
      </c>
      <c r="J5" s="71"/>
      <c r="K5" s="72"/>
      <c r="L5" s="65"/>
      <c r="M5" s="65"/>
      <c r="N5" s="65"/>
      <c r="O5" s="64"/>
      <c r="P5" s="64" t="s">
        <v>13</v>
      </c>
      <c r="Q5" s="64"/>
      <c r="R5" s="67"/>
      <c r="S5" s="67"/>
      <c r="T5" s="67"/>
      <c r="U5" s="67"/>
      <c r="V5" s="83" t="s">
        <v>14</v>
      </c>
      <c r="W5" s="83"/>
      <c r="X5" s="65"/>
      <c r="Z5" s="56"/>
      <c r="AA5" s="50"/>
      <c r="AB5" s="50"/>
      <c r="AC5" s="50"/>
      <c r="AD5" s="50"/>
      <c r="AE5" s="50"/>
      <c r="AF5" s="50"/>
      <c r="AG5" s="9"/>
    </row>
    <row r="6" spans="2:33" ht="25.5" customHeight="1">
      <c r="B6" s="68" t="s">
        <v>18</v>
      </c>
      <c r="C6" s="69"/>
      <c r="D6" s="62"/>
      <c r="E6" s="62"/>
      <c r="F6" s="62"/>
      <c r="G6" s="85">
        <v>14</v>
      </c>
      <c r="H6" s="85"/>
      <c r="I6" s="70" t="s">
        <v>17</v>
      </c>
      <c r="J6" s="71"/>
      <c r="K6" s="72"/>
      <c r="L6" s="65"/>
      <c r="M6" s="65"/>
      <c r="N6" s="65"/>
      <c r="O6" s="66"/>
      <c r="P6" s="64" t="s">
        <v>12</v>
      </c>
      <c r="Q6" s="67"/>
      <c r="R6" s="67"/>
      <c r="S6" s="67"/>
      <c r="T6" s="67"/>
      <c r="U6" s="67"/>
      <c r="V6" s="82">
        <f>YEAR(G4)</f>
        <v>2016</v>
      </c>
      <c r="W6" s="82"/>
      <c r="X6" s="67"/>
      <c r="Z6" s="56"/>
      <c r="AA6" s="50"/>
      <c r="AB6" s="50"/>
      <c r="AC6" s="50"/>
      <c r="AD6" s="50"/>
      <c r="AE6" s="50"/>
      <c r="AF6" s="50"/>
      <c r="AG6" s="9"/>
    </row>
    <row r="7" spans="2:33" ht="25.5" customHeight="1" thickBot="1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9"/>
      <c r="P7" s="59"/>
      <c r="Q7" s="59"/>
      <c r="R7" s="59"/>
      <c r="S7" s="59"/>
      <c r="T7" s="59"/>
      <c r="U7" s="59"/>
      <c r="V7" s="59"/>
      <c r="W7" s="59"/>
      <c r="X7" s="60"/>
      <c r="AA7" s="50"/>
      <c r="AB7" s="50"/>
      <c r="AC7" s="50"/>
      <c r="AD7" s="50"/>
      <c r="AE7" s="50"/>
      <c r="AF7" s="50"/>
      <c r="AG7" s="9"/>
    </row>
    <row r="8" spans="2:32" ht="18" customHeight="1">
      <c r="B8" s="9"/>
      <c r="C8" s="35"/>
      <c r="D8" s="35"/>
      <c r="E8" s="35"/>
      <c r="F8" s="10"/>
      <c r="G8" s="10"/>
      <c r="H8" s="10"/>
      <c r="Z8" s="57"/>
      <c r="AA8" s="51"/>
      <c r="AB8" s="51"/>
      <c r="AC8" s="10"/>
      <c r="AD8" s="10"/>
      <c r="AE8" s="10"/>
      <c r="AF8" s="10"/>
    </row>
    <row r="9" spans="2:24" ht="15" customHeight="1">
      <c r="B9" s="41"/>
      <c r="C9" s="44"/>
      <c r="D9" s="42"/>
      <c r="E9" s="78" t="s">
        <v>22</v>
      </c>
      <c r="F9" s="80" t="s">
        <v>0</v>
      </c>
      <c r="G9" s="79"/>
      <c r="H9" s="79"/>
      <c r="I9" s="79"/>
      <c r="J9" s="79"/>
      <c r="K9" s="79"/>
      <c r="L9" s="79"/>
      <c r="N9" s="79" t="s">
        <v>1</v>
      </c>
      <c r="O9" s="79"/>
      <c r="P9" s="79"/>
      <c r="Q9" s="79"/>
      <c r="R9" s="79"/>
      <c r="S9" s="79"/>
      <c r="T9" s="79"/>
      <c r="U9" s="78" t="s">
        <v>22</v>
      </c>
      <c r="V9" s="41"/>
      <c r="W9" s="43"/>
      <c r="X9" s="42"/>
    </row>
    <row r="10" spans="2:24" ht="15" customHeight="1">
      <c r="B10" s="41"/>
      <c r="C10" s="44"/>
      <c r="D10" s="42"/>
      <c r="E10" s="78"/>
      <c r="F10" s="12" t="str">
        <f>IF(V5="Sunday","Su","Mo")</f>
        <v>Su</v>
      </c>
      <c r="G10" s="12" t="str">
        <f>IF(F10="Su","Mo","Tu")</f>
        <v>Mo</v>
      </c>
      <c r="H10" s="12" t="str">
        <f>IF(G10="Mo","Tu","We")</f>
        <v>Tu</v>
      </c>
      <c r="I10" s="12" t="str">
        <f>IF(H10="Tu","We","Th")</f>
        <v>We</v>
      </c>
      <c r="J10" s="12" t="str">
        <f>IF(I10="We","Th","Fr")</f>
        <v>Th</v>
      </c>
      <c r="K10" s="12" t="str">
        <f>IF(J10="Th","Fr","Sa")</f>
        <v>Fr</v>
      </c>
      <c r="L10" s="12" t="str">
        <f>IF(K10="Fr","Sa","Su")</f>
        <v>Sa</v>
      </c>
      <c r="N10" s="12" t="str">
        <f>F10</f>
        <v>Su</v>
      </c>
      <c r="O10" s="12" t="str">
        <f aca="true" t="shared" si="0" ref="O10:T10">G10</f>
        <v>Mo</v>
      </c>
      <c r="P10" s="12" t="str">
        <f t="shared" si="0"/>
        <v>Tu</v>
      </c>
      <c r="Q10" s="12" t="str">
        <f t="shared" si="0"/>
        <v>We</v>
      </c>
      <c r="R10" s="12" t="str">
        <f t="shared" si="0"/>
        <v>Th</v>
      </c>
      <c r="S10" s="12" t="str">
        <f t="shared" si="0"/>
        <v>Fr</v>
      </c>
      <c r="T10" s="12" t="str">
        <f t="shared" si="0"/>
        <v>Sa</v>
      </c>
      <c r="U10" s="78"/>
      <c r="V10" s="41"/>
      <c r="W10" s="43"/>
      <c r="X10" s="42"/>
    </row>
    <row r="11" spans="2:24" ht="15" customHeight="1">
      <c r="B11" s="41"/>
      <c r="C11" s="44"/>
      <c r="D11" s="42"/>
      <c r="E11" s="52" t="str">
        <f>IF('Ovulation Dummy'!N5=0,"",'Ovulation Dummy'!N5)</f>
        <v/>
      </c>
      <c r="F11" s="13" t="str">
        <f>IF($V$5="Sunday",IF(WEEKDAY(DATE($V$6,1,1))=1,1,""),IF(WEEKDAY(DATE($V$6,1,1))=2,1,""))</f>
        <v/>
      </c>
      <c r="G11" s="13" t="str">
        <f>IF(F11&lt;&gt;"",F11+1,IF($V$5="Sunday",IF(WEEKDAY(DATE($V$6,1,1))=2,1,""),IF(WEEKDAY(DATE($V$6,1,1))=3,1,"")))</f>
        <v/>
      </c>
      <c r="H11" s="13" t="str">
        <f>IF(G11&lt;&gt;"",G11+1,IF($V$5="Sunday",IF(WEEKDAY(DATE($V$6,1,1))=3,1,""),IF(WEEKDAY(DATE($V$6,1,1))=4,1,"")))</f>
        <v/>
      </c>
      <c r="I11" s="13" t="str">
        <f>IF(H11&lt;&gt;"",H11+1,IF($V$5="Sunday",IF(WEEKDAY(DATE($V$6,1,1))=4,1,""),IF(WEEKDAY(DATE($V$6,1,1))=5,1,"")))</f>
        <v/>
      </c>
      <c r="J11" s="13" t="str">
        <f>IF(I11&lt;&gt;"",I11+1,IF($V$5="Sunday",IF(WEEKDAY(DATE($V$6,1,1))=5,1,""),IF(WEEKDAY(DATE($V$6,1,1))=6,1,"")))</f>
        <v/>
      </c>
      <c r="K11" s="13">
        <f>IF(J11&lt;&gt;"",J11+1,IF($V$5="Sunday",IF(WEEKDAY(DATE($V$6,1,1))=6,1,""),IF(WEEKDAY(DATE($V$6,1,1))=7,1,"")))</f>
        <v>1</v>
      </c>
      <c r="L11" s="13">
        <f>IF(K11&lt;&gt;"",K11+1,IF($V$5="Sunday",IF(WEEKDAY(DATE($V$6,1,1))=7,1,""),IF(WEEKDAY(DATE($V$6,1,1))=1,1,"")))</f>
        <v>2</v>
      </c>
      <c r="N11" s="13" t="str">
        <f>IF($V$5="Sunday",IF(WEEKDAY(DATE($V$6,2,1))=1,1,""),IF(WEEKDAY(DATE($V$6,2,1))=2,1,""))</f>
        <v/>
      </c>
      <c r="O11" s="13">
        <f>IF(N11&lt;&gt;"",N11+1,IF($V$5="Sunday",IF(WEEKDAY(DATE($V$6,2,1))=2,1,""),IF(WEEKDAY(DATE($V$6,2,1))=3,1,"")))</f>
        <v>1</v>
      </c>
      <c r="P11" s="13">
        <f>IF(O11&lt;&gt;"",O11+1,IF($V$5="Sunday",IF(WEEKDAY(DATE($V$6,2,1))=3,1,""),IF(WEEKDAY(DATE($V$6,2,1))=4,1,"")))</f>
        <v>2</v>
      </c>
      <c r="Q11" s="13">
        <f>IF(P11&lt;&gt;"",P11+1,IF($V$5="Sunday",IF(WEEKDAY(DATE($V$6,2,1))=4,1,""),IF(WEEKDAY(DATE($V$6,2,1))=5,1,"")))</f>
        <v>3</v>
      </c>
      <c r="R11" s="13">
        <f>IF(Q11&lt;&gt;"",Q11+1,IF($V$5="Sunday",IF(WEEKDAY(DATE($V$6,2,1))=5,1,""),IF(WEEKDAY(DATE($V$6,2,1))=6,1,"")))</f>
        <v>4</v>
      </c>
      <c r="S11" s="13">
        <f>IF(R11&lt;&gt;"",R11+1,IF($V$5="Sunday",IF(WEEKDAY(DATE($V$6,2,1))=6,1,""),IF(WEEKDAY(DATE($V$6,2,1))=7,1,"")))</f>
        <v>5</v>
      </c>
      <c r="T11" s="13">
        <f>IF(S11&lt;&gt;"",S11+1,IF($V$5="Sunday",IF(WEEKDAY(DATE($V$6,2,1))=7,1,""),IF(WEEKDAY(DATE($V$6,2,1))=1,1,"")))</f>
        <v>6</v>
      </c>
      <c r="U11" s="52">
        <f>IF('Ovulation Dummy'!V5=0,"",'Ovulation Dummy'!V5)</f>
        <v>5</v>
      </c>
      <c r="V11" s="41"/>
      <c r="W11" s="43"/>
      <c r="X11" s="42"/>
    </row>
    <row r="12" spans="2:24" ht="15" customHeight="1">
      <c r="B12" s="41"/>
      <c r="C12" s="44"/>
      <c r="D12" s="42"/>
      <c r="E12" s="52">
        <f>IF('Ovulation Dummy'!N6=0,"",'Ovulation Dummy'!N6)</f>
        <v>1</v>
      </c>
      <c r="F12" s="13">
        <f>L11+1</f>
        <v>3</v>
      </c>
      <c r="G12" s="13">
        <f aca="true" t="shared" si="1" ref="G12:L14">F12+1</f>
        <v>4</v>
      </c>
      <c r="H12" s="13">
        <f t="shared" si="1"/>
        <v>5</v>
      </c>
      <c r="I12" s="13">
        <f t="shared" si="1"/>
        <v>6</v>
      </c>
      <c r="J12" s="13">
        <f t="shared" si="1"/>
        <v>7</v>
      </c>
      <c r="K12" s="13">
        <f t="shared" si="1"/>
        <v>8</v>
      </c>
      <c r="L12" s="13">
        <f t="shared" si="1"/>
        <v>9</v>
      </c>
      <c r="N12" s="13">
        <f>T11+1</f>
        <v>7</v>
      </c>
      <c r="O12" s="13">
        <f aca="true" t="shared" si="2" ref="O12:O14">N12+1</f>
        <v>8</v>
      </c>
      <c r="P12" s="13">
        <f aca="true" t="shared" si="3" ref="P12:P14">O12+1</f>
        <v>9</v>
      </c>
      <c r="Q12" s="13">
        <f aca="true" t="shared" si="4" ref="Q12:Q14">P12+1</f>
        <v>10</v>
      </c>
      <c r="R12" s="13">
        <f aca="true" t="shared" si="5" ref="R12:R14">Q12+1</f>
        <v>11</v>
      </c>
      <c r="S12" s="13">
        <f aca="true" t="shared" si="6" ref="S12:S14">R12+1</f>
        <v>12</v>
      </c>
      <c r="T12" s="13">
        <f aca="true" t="shared" si="7" ref="T12:T14">S12+1</f>
        <v>13</v>
      </c>
      <c r="U12" s="52">
        <f>IF('Ovulation Dummy'!V6=0,"",'Ovulation Dummy'!V6)</f>
        <v>6</v>
      </c>
      <c r="V12" s="41"/>
      <c r="W12" s="43"/>
      <c r="X12" s="42"/>
    </row>
    <row r="13" spans="2:24" ht="15" customHeight="1">
      <c r="B13" s="41"/>
      <c r="C13" s="44"/>
      <c r="D13" s="42"/>
      <c r="E13" s="52">
        <f>IF('Ovulation Dummy'!N7=0,"",'Ovulation Dummy'!N7)</f>
        <v>2</v>
      </c>
      <c r="F13" s="13">
        <f>L12+1</f>
        <v>10</v>
      </c>
      <c r="G13" s="13">
        <f t="shared" si="1"/>
        <v>11</v>
      </c>
      <c r="H13" s="13">
        <f t="shared" si="1"/>
        <v>12</v>
      </c>
      <c r="I13" s="13">
        <f t="shared" si="1"/>
        <v>13</v>
      </c>
      <c r="J13" s="13">
        <f t="shared" si="1"/>
        <v>14</v>
      </c>
      <c r="K13" s="13">
        <f t="shared" si="1"/>
        <v>15</v>
      </c>
      <c r="L13" s="13">
        <f t="shared" si="1"/>
        <v>16</v>
      </c>
      <c r="N13" s="13">
        <f>T12+1</f>
        <v>14</v>
      </c>
      <c r="O13" s="13">
        <f t="shared" si="2"/>
        <v>15</v>
      </c>
      <c r="P13" s="13">
        <f t="shared" si="3"/>
        <v>16</v>
      </c>
      <c r="Q13" s="13">
        <f t="shared" si="4"/>
        <v>17</v>
      </c>
      <c r="R13" s="13">
        <f t="shared" si="5"/>
        <v>18</v>
      </c>
      <c r="S13" s="13">
        <f t="shared" si="6"/>
        <v>19</v>
      </c>
      <c r="T13" s="13">
        <f t="shared" si="7"/>
        <v>20</v>
      </c>
      <c r="U13" s="52">
        <f>IF('Ovulation Dummy'!V7=0,"",'Ovulation Dummy'!V7)</f>
        <v>7</v>
      </c>
      <c r="V13" s="41"/>
      <c r="W13" s="43"/>
      <c r="X13" s="42"/>
    </row>
    <row r="14" spans="2:24" ht="15" customHeight="1">
      <c r="B14" s="41"/>
      <c r="C14" s="44"/>
      <c r="D14" s="42"/>
      <c r="E14" s="52">
        <f>IF('Ovulation Dummy'!N8=0,"",'Ovulation Dummy'!N8)</f>
        <v>3</v>
      </c>
      <c r="F14" s="13">
        <f>L13+1</f>
        <v>17</v>
      </c>
      <c r="G14" s="13">
        <f t="shared" si="1"/>
        <v>18</v>
      </c>
      <c r="H14" s="13">
        <f t="shared" si="1"/>
        <v>19</v>
      </c>
      <c r="I14" s="13">
        <f t="shared" si="1"/>
        <v>20</v>
      </c>
      <c r="J14" s="13">
        <f t="shared" si="1"/>
        <v>21</v>
      </c>
      <c r="K14" s="13">
        <f t="shared" si="1"/>
        <v>22</v>
      </c>
      <c r="L14" s="13">
        <f t="shared" si="1"/>
        <v>23</v>
      </c>
      <c r="N14" s="13">
        <f>T13+1</f>
        <v>21</v>
      </c>
      <c r="O14" s="13">
        <f t="shared" si="2"/>
        <v>22</v>
      </c>
      <c r="P14" s="13">
        <f t="shared" si="3"/>
        <v>23</v>
      </c>
      <c r="Q14" s="13">
        <f t="shared" si="4"/>
        <v>24</v>
      </c>
      <c r="R14" s="13">
        <f t="shared" si="5"/>
        <v>25</v>
      </c>
      <c r="S14" s="13">
        <f t="shared" si="6"/>
        <v>26</v>
      </c>
      <c r="T14" s="13">
        <f t="shared" si="7"/>
        <v>27</v>
      </c>
      <c r="U14" s="52">
        <f>IF('Ovulation Dummy'!V8=0,"",'Ovulation Dummy'!V8)</f>
        <v>8</v>
      </c>
      <c r="V14" s="41"/>
      <c r="W14" s="43"/>
      <c r="X14" s="42"/>
    </row>
    <row r="15" spans="2:24" ht="15" customHeight="1">
      <c r="B15" s="41"/>
      <c r="C15" s="44"/>
      <c r="D15" s="42"/>
      <c r="E15" s="52">
        <f>IF('Ovulation Dummy'!N9=0,"",'Ovulation Dummy'!N9)</f>
        <v>4</v>
      </c>
      <c r="F15" s="13">
        <f>IF(L14&lt;&gt;"",IF(DAY(EOMONTH(DATE($V$6,1,1),0))=L14,"",L14+1),"")</f>
        <v>24</v>
      </c>
      <c r="G15" s="13">
        <f aca="true" t="shared" si="8" ref="G15:L15">IF(F15&lt;&gt;"",IF(DAY(EOMONTH(DATE($V$6,1,1),0))=F15,"",F15+1),"")</f>
        <v>25</v>
      </c>
      <c r="H15" s="13">
        <f t="shared" si="8"/>
        <v>26</v>
      </c>
      <c r="I15" s="13">
        <f t="shared" si="8"/>
        <v>27</v>
      </c>
      <c r="J15" s="13">
        <f t="shared" si="8"/>
        <v>28</v>
      </c>
      <c r="K15" s="13">
        <f t="shared" si="8"/>
        <v>29</v>
      </c>
      <c r="L15" s="13">
        <f t="shared" si="8"/>
        <v>30</v>
      </c>
      <c r="N15" s="13">
        <f>IF(T14&lt;&gt;"",IF(DAY(EOMONTH(DATE($V$6,2,1),0))=T14,"",T14+1),"")</f>
        <v>28</v>
      </c>
      <c r="O15" s="13">
        <f aca="true" t="shared" si="9" ref="O15:T15">IF(N15&lt;&gt;"",IF(DAY(EOMONTH(DATE($V$6,2,1),0))=N15,"",N15+1),"")</f>
        <v>29</v>
      </c>
      <c r="P15" s="13" t="str">
        <f t="shared" si="9"/>
        <v/>
      </c>
      <c r="Q15" s="13" t="str">
        <f t="shared" si="9"/>
        <v/>
      </c>
      <c r="R15" s="13" t="str">
        <f t="shared" si="9"/>
        <v/>
      </c>
      <c r="S15" s="13" t="str">
        <f t="shared" si="9"/>
        <v/>
      </c>
      <c r="T15" s="13" t="str">
        <f t="shared" si="9"/>
        <v/>
      </c>
      <c r="U15" s="52" t="str">
        <f>IF('Ovulation Dummy'!V9=0,"",'Ovulation Dummy'!V9)</f>
        <v/>
      </c>
      <c r="V15" s="41"/>
      <c r="W15" s="43"/>
      <c r="X15" s="42"/>
    </row>
    <row r="16" spans="2:24" ht="15" customHeight="1">
      <c r="B16" s="41"/>
      <c r="C16" s="44"/>
      <c r="D16" s="42"/>
      <c r="E16" s="52" t="str">
        <f>IF('Ovulation Dummy'!N10=0,"",'Ovulation Dummy'!N10)</f>
        <v/>
      </c>
      <c r="F16" s="13">
        <f>IF(L15&lt;&gt;"",IF(DAY(EOMONTH(DATE($V$6,1,1),0))=L15,"",L15+1),"")</f>
        <v>31</v>
      </c>
      <c r="G16" s="13" t="str">
        <f>IF(F16&lt;&gt;"",IF(DAY(EOMONTH(DATE($V$6,1,1),0))=F16,"",F16+1),"")</f>
        <v/>
      </c>
      <c r="H16" s="13"/>
      <c r="I16" s="13"/>
      <c r="J16" s="13"/>
      <c r="K16" s="14">
        <f>$V$6</f>
        <v>2016</v>
      </c>
      <c r="L16" s="14">
        <v>1</v>
      </c>
      <c r="N16" s="13" t="str">
        <f>IF(T15&lt;&gt;"",IF(DAY(EOMONTH(DATE($V$6,2,1),0))=T15,"",T15+1),"")</f>
        <v/>
      </c>
      <c r="O16" s="13" t="str">
        <f>IF(N16&lt;&gt;"",IF(DAY(EOMONTH(DATE($V$6,2,1),0))=N16,"",N16+1),"")</f>
        <v/>
      </c>
      <c r="P16" s="13"/>
      <c r="Q16" s="13"/>
      <c r="R16" s="13"/>
      <c r="S16" s="14">
        <f>$V$6</f>
        <v>2016</v>
      </c>
      <c r="T16" s="14">
        <v>2</v>
      </c>
      <c r="U16" s="52" t="str">
        <f>IF('Ovulation Dummy'!V10=0,"",'Ovulation Dummy'!V10)</f>
        <v/>
      </c>
      <c r="V16" s="41"/>
      <c r="W16" s="43"/>
      <c r="X16" s="42"/>
    </row>
    <row r="17" spans="2:24" ht="8.25" customHeight="1">
      <c r="B17" s="29"/>
      <c r="C17" s="45"/>
      <c r="D17" s="29"/>
      <c r="V17" s="29"/>
      <c r="W17" s="30"/>
      <c r="X17" s="29"/>
    </row>
    <row r="18" spans="2:24" ht="15" customHeight="1">
      <c r="B18" s="41"/>
      <c r="C18" s="44"/>
      <c r="D18" s="42"/>
      <c r="E18" s="78" t="s">
        <v>22</v>
      </c>
      <c r="F18" s="79" t="s">
        <v>2</v>
      </c>
      <c r="G18" s="79"/>
      <c r="H18" s="79"/>
      <c r="I18" s="79"/>
      <c r="J18" s="79"/>
      <c r="K18" s="79"/>
      <c r="L18" s="79"/>
      <c r="N18" s="79" t="s">
        <v>3</v>
      </c>
      <c r="O18" s="79"/>
      <c r="P18" s="79"/>
      <c r="Q18" s="79"/>
      <c r="R18" s="79"/>
      <c r="S18" s="79"/>
      <c r="T18" s="79"/>
      <c r="U18" s="78" t="s">
        <v>22</v>
      </c>
      <c r="V18" s="41"/>
      <c r="W18" s="43"/>
      <c r="X18" s="42"/>
    </row>
    <row r="19" spans="2:33" ht="15" customHeight="1">
      <c r="B19" s="41"/>
      <c r="C19" s="44"/>
      <c r="D19" s="42"/>
      <c r="E19" s="78"/>
      <c r="F19" s="12" t="str">
        <f aca="true" t="shared" si="10" ref="F19:L19">N10</f>
        <v>Su</v>
      </c>
      <c r="G19" s="12" t="str">
        <f t="shared" si="10"/>
        <v>Mo</v>
      </c>
      <c r="H19" s="12" t="str">
        <f t="shared" si="10"/>
        <v>Tu</v>
      </c>
      <c r="I19" s="12" t="str">
        <f t="shared" si="10"/>
        <v>We</v>
      </c>
      <c r="J19" s="12" t="str">
        <f t="shared" si="10"/>
        <v>Th</v>
      </c>
      <c r="K19" s="12" t="str">
        <f t="shared" si="10"/>
        <v>Fr</v>
      </c>
      <c r="L19" s="12" t="str">
        <f t="shared" si="10"/>
        <v>Sa</v>
      </c>
      <c r="N19" s="12" t="str">
        <f aca="true" t="shared" si="11" ref="N19:T19">F19</f>
        <v>Su</v>
      </c>
      <c r="O19" s="12" t="str">
        <f t="shared" si="11"/>
        <v>Mo</v>
      </c>
      <c r="P19" s="12" t="str">
        <f t="shared" si="11"/>
        <v>Tu</v>
      </c>
      <c r="Q19" s="12" t="str">
        <f t="shared" si="11"/>
        <v>We</v>
      </c>
      <c r="R19" s="12" t="str">
        <f t="shared" si="11"/>
        <v>Th</v>
      </c>
      <c r="S19" s="12" t="str">
        <f t="shared" si="11"/>
        <v>Fr</v>
      </c>
      <c r="T19" s="12" t="str">
        <f t="shared" si="11"/>
        <v>Sa</v>
      </c>
      <c r="U19" s="78"/>
      <c r="V19" s="41"/>
      <c r="W19" s="43"/>
      <c r="X19" s="42"/>
      <c r="AG19" s="11"/>
    </row>
    <row r="20" spans="2:33" ht="15" customHeight="1">
      <c r="B20" s="41"/>
      <c r="C20" s="44"/>
      <c r="D20" s="42"/>
      <c r="E20" s="52">
        <f>IF('Ovulation Dummy'!N14=0,"",'Ovulation Dummy'!N14)</f>
        <v>9</v>
      </c>
      <c r="F20" s="13" t="str">
        <f>IF($V$5="Sunday",IF(WEEKDAY(DATE($V$6,3,1))=1,1,""),IF(WEEKDAY(DATE($V$6,3,1))=2,1,""))</f>
        <v/>
      </c>
      <c r="G20" s="13" t="str">
        <f>IF(F20&lt;&gt;"",F20+1,IF($V$5="Sunday",IF(WEEKDAY(DATE($V$6,3,1))=2,1,""),IF(WEEKDAY(DATE($V$6,3,1))=3,1,"")))</f>
        <v/>
      </c>
      <c r="H20" s="13">
        <f>IF(G20&lt;&gt;"",G20+1,IF($V$5="Sunday",IF(WEEKDAY(DATE($V$6,3,1))=3,1,""),IF(WEEKDAY(DATE($V$6,3,1))=4,1,"")))</f>
        <v>1</v>
      </c>
      <c r="I20" s="13">
        <f>IF(H20&lt;&gt;"",H20+1,IF($V$5="Sunday",IF(WEEKDAY(DATE($V$6,3,1))=4,1,""),IF(WEEKDAY(DATE($V$6,3,1))=5,1,"")))</f>
        <v>2</v>
      </c>
      <c r="J20" s="13">
        <f>IF(I20&lt;&gt;"",I20+1,IF($V$5="Sunday",IF(WEEKDAY(DATE($V$6,3,1))=5,1,""),IF(WEEKDAY(DATE($V$6,3,1))=6,1,"")))</f>
        <v>3</v>
      </c>
      <c r="K20" s="13">
        <f>IF(J20&lt;&gt;"",J20+1,IF($V$5="Sunday",IF(WEEKDAY(DATE($V$6,3,1))=6,1,""),IF(WEEKDAY(DATE($V$6,3,1))=7,1,"")))</f>
        <v>4</v>
      </c>
      <c r="L20" s="13">
        <f>IF(K20&lt;&gt;"",K20+1,IF($V$5="Sunday",IF(WEEKDAY(DATE($V$6,3,1))=7,1,""),IF(WEEKDAY(DATE($V$6,3,1))=1,1,"")))</f>
        <v>5</v>
      </c>
      <c r="N20" s="13" t="str">
        <f>IF($V$5="Sunday",IF(WEEKDAY(DATE($V$6,4,1))=1,1,""),IF(WEEKDAY(DATE($V$6,4,1))=2,1,""))</f>
        <v/>
      </c>
      <c r="O20" s="13" t="str">
        <f>IF(N20&lt;&gt;"",N20+1,IF($V$5="Sunday",IF(WEEKDAY(DATE($V$6,4,1))=2,1,""),IF(WEEKDAY(DATE($V$6,4,1))=3,1,"")))</f>
        <v/>
      </c>
      <c r="P20" s="13" t="str">
        <f>IF(O20&lt;&gt;"",O20+1,IF($V$5="Sunday",IF(WEEKDAY(DATE($V$6,4,1))=3,1,""),IF(WEEKDAY(DATE($V$6,4,1))=4,1,"")))</f>
        <v/>
      </c>
      <c r="Q20" s="13" t="str">
        <f>IF(P20&lt;&gt;"",P20+1,IF($V$5="Sunday",IF(WEEKDAY(DATE($V$6,4,1))=4,1,""),IF(WEEKDAY(DATE($V$6,4,1))=5,1,"")))</f>
        <v/>
      </c>
      <c r="R20" s="13" t="str">
        <f>IF(Q20&lt;&gt;"",Q20+1,IF($V$5="Sunday",IF(WEEKDAY(DATE($V$6,4,1))=5,1,""),IF(WEEKDAY(DATE($V$6,4,1))=6,1,"")))</f>
        <v/>
      </c>
      <c r="S20" s="13">
        <f>IF(R20&lt;&gt;"",R20+1,IF($V$5="Sunday",IF(WEEKDAY(DATE($V$6,4,1))=6,1,""),IF(WEEKDAY(DATE($V$6,4,1))=7,1,"")))</f>
        <v>1</v>
      </c>
      <c r="T20" s="13">
        <f>IF(S20&lt;&gt;"",S20+1,IF($V$5="Sunday",IF(WEEKDAY(DATE($V$6,4,1))=7,1,""),IF(WEEKDAY(DATE($V$6,4,1))=1,1,"")))</f>
        <v>2</v>
      </c>
      <c r="U20" s="52">
        <f>IF('Ovulation Dummy'!V14=0,"",'Ovulation Dummy'!V14)</f>
        <v>13</v>
      </c>
      <c r="V20" s="41"/>
      <c r="W20" s="43"/>
      <c r="X20" s="42"/>
      <c r="AG20" s="16"/>
    </row>
    <row r="21" spans="2:33" ht="15" customHeight="1">
      <c r="B21" s="41"/>
      <c r="C21" s="44"/>
      <c r="D21" s="42"/>
      <c r="E21" s="52">
        <f>IF('Ovulation Dummy'!N15=0,"",'Ovulation Dummy'!N15)</f>
        <v>10</v>
      </c>
      <c r="F21" s="13">
        <f>L20+1</f>
        <v>6</v>
      </c>
      <c r="G21" s="13">
        <f aca="true" t="shared" si="12" ref="G21:G23">F21+1</f>
        <v>7</v>
      </c>
      <c r="H21" s="13">
        <f aca="true" t="shared" si="13" ref="H21:H23">G21+1</f>
        <v>8</v>
      </c>
      <c r="I21" s="13">
        <f aca="true" t="shared" si="14" ref="I21:I23">H21+1</f>
        <v>9</v>
      </c>
      <c r="J21" s="13">
        <f aca="true" t="shared" si="15" ref="J21:J23">I21+1</f>
        <v>10</v>
      </c>
      <c r="K21" s="13">
        <f aca="true" t="shared" si="16" ref="K21:K23">J21+1</f>
        <v>11</v>
      </c>
      <c r="L21" s="13">
        <f aca="true" t="shared" si="17" ref="L21:L23">K21+1</f>
        <v>12</v>
      </c>
      <c r="N21" s="13">
        <f>T20+1</f>
        <v>3</v>
      </c>
      <c r="O21" s="13">
        <f aca="true" t="shared" si="18" ref="O21:O23">N21+1</f>
        <v>4</v>
      </c>
      <c r="P21" s="13">
        <f aca="true" t="shared" si="19" ref="P21:P23">O21+1</f>
        <v>5</v>
      </c>
      <c r="Q21" s="13">
        <f aca="true" t="shared" si="20" ref="Q21:Q23">P21+1</f>
        <v>6</v>
      </c>
      <c r="R21" s="13">
        <f aca="true" t="shared" si="21" ref="R21:R23">Q21+1</f>
        <v>7</v>
      </c>
      <c r="S21" s="13">
        <f aca="true" t="shared" si="22" ref="S21:S23">R21+1</f>
        <v>8</v>
      </c>
      <c r="T21" s="13">
        <f aca="true" t="shared" si="23" ref="T21:T23">S21+1</f>
        <v>9</v>
      </c>
      <c r="U21" s="52">
        <f>IF('Ovulation Dummy'!V15=0,"",'Ovulation Dummy'!V15)</f>
        <v>14</v>
      </c>
      <c r="V21" s="41"/>
      <c r="W21" s="43"/>
      <c r="X21" s="42"/>
      <c r="AG21" s="16"/>
    </row>
    <row r="22" spans="2:33" ht="15" customHeight="1">
      <c r="B22" s="41"/>
      <c r="C22" s="44"/>
      <c r="D22" s="42"/>
      <c r="E22" s="52">
        <f>IF('Ovulation Dummy'!N16=0,"",'Ovulation Dummy'!N16)</f>
        <v>11</v>
      </c>
      <c r="F22" s="13">
        <f>L21+1</f>
        <v>13</v>
      </c>
      <c r="G22" s="13">
        <f t="shared" si="12"/>
        <v>14</v>
      </c>
      <c r="H22" s="13">
        <f t="shared" si="13"/>
        <v>15</v>
      </c>
      <c r="I22" s="13">
        <f t="shared" si="14"/>
        <v>16</v>
      </c>
      <c r="J22" s="13">
        <f t="shared" si="15"/>
        <v>17</v>
      </c>
      <c r="K22" s="13">
        <f t="shared" si="16"/>
        <v>18</v>
      </c>
      <c r="L22" s="13">
        <f t="shared" si="17"/>
        <v>19</v>
      </c>
      <c r="N22" s="13">
        <f>T21+1</f>
        <v>10</v>
      </c>
      <c r="O22" s="13">
        <f t="shared" si="18"/>
        <v>11</v>
      </c>
      <c r="P22" s="13">
        <f t="shared" si="19"/>
        <v>12</v>
      </c>
      <c r="Q22" s="13">
        <f t="shared" si="20"/>
        <v>13</v>
      </c>
      <c r="R22" s="13">
        <f t="shared" si="21"/>
        <v>14</v>
      </c>
      <c r="S22" s="13">
        <f t="shared" si="22"/>
        <v>15</v>
      </c>
      <c r="T22" s="13">
        <f t="shared" si="23"/>
        <v>16</v>
      </c>
      <c r="U22" s="52">
        <f>IF('Ovulation Dummy'!V16=0,"",'Ovulation Dummy'!V16)</f>
        <v>15</v>
      </c>
      <c r="V22" s="41"/>
      <c r="W22" s="43"/>
      <c r="X22" s="42"/>
      <c r="AG22" s="16"/>
    </row>
    <row r="23" spans="2:33" ht="15" customHeight="1">
      <c r="B23" s="41"/>
      <c r="C23" s="44"/>
      <c r="D23" s="42"/>
      <c r="E23" s="52">
        <f>IF('Ovulation Dummy'!N17=0,"",'Ovulation Dummy'!N17)</f>
        <v>12</v>
      </c>
      <c r="F23" s="13">
        <f>L22+1</f>
        <v>20</v>
      </c>
      <c r="G23" s="13">
        <f t="shared" si="12"/>
        <v>21</v>
      </c>
      <c r="H23" s="13">
        <f t="shared" si="13"/>
        <v>22</v>
      </c>
      <c r="I23" s="13">
        <f t="shared" si="14"/>
        <v>23</v>
      </c>
      <c r="J23" s="13">
        <f t="shared" si="15"/>
        <v>24</v>
      </c>
      <c r="K23" s="13">
        <f t="shared" si="16"/>
        <v>25</v>
      </c>
      <c r="L23" s="13">
        <f t="shared" si="17"/>
        <v>26</v>
      </c>
      <c r="N23" s="13">
        <f>T22+1</f>
        <v>17</v>
      </c>
      <c r="O23" s="13">
        <f t="shared" si="18"/>
        <v>18</v>
      </c>
      <c r="P23" s="13">
        <f t="shared" si="19"/>
        <v>19</v>
      </c>
      <c r="Q23" s="13">
        <f t="shared" si="20"/>
        <v>20</v>
      </c>
      <c r="R23" s="13">
        <f t="shared" si="21"/>
        <v>21</v>
      </c>
      <c r="S23" s="13">
        <f t="shared" si="22"/>
        <v>22</v>
      </c>
      <c r="T23" s="13">
        <f t="shared" si="23"/>
        <v>23</v>
      </c>
      <c r="U23" s="52">
        <f>IF('Ovulation Dummy'!V17=0,"",'Ovulation Dummy'!V17)</f>
        <v>16</v>
      </c>
      <c r="V23" s="41"/>
      <c r="W23" s="43"/>
      <c r="X23" s="42"/>
      <c r="AG23" s="16"/>
    </row>
    <row r="24" spans="2:33" ht="15" customHeight="1">
      <c r="B24" s="41"/>
      <c r="C24" s="44"/>
      <c r="D24" s="42"/>
      <c r="E24" s="52" t="str">
        <f>IF('Ovulation Dummy'!N18=0,"",'Ovulation Dummy'!N18)</f>
        <v/>
      </c>
      <c r="F24" s="13">
        <f>IF(L23&lt;&gt;"",IF(DAY(EOMONTH(DATE($V$6,3,1),0))=L23,"",L23+1),"")</f>
        <v>27</v>
      </c>
      <c r="G24" s="13">
        <f aca="true" t="shared" si="24" ref="G24:L24">IF(F24&lt;&gt;"",IF(DAY(EOMONTH(DATE($V$6,3,1),0))=F24,"",F24+1),"")</f>
        <v>28</v>
      </c>
      <c r="H24" s="13">
        <f t="shared" si="24"/>
        <v>29</v>
      </c>
      <c r="I24" s="13">
        <f t="shared" si="24"/>
        <v>30</v>
      </c>
      <c r="J24" s="13">
        <f t="shared" si="24"/>
        <v>31</v>
      </c>
      <c r="K24" s="13" t="str">
        <f t="shared" si="24"/>
        <v/>
      </c>
      <c r="L24" s="13" t="str">
        <f t="shared" si="24"/>
        <v/>
      </c>
      <c r="N24" s="13">
        <f>IF(T23&lt;&gt;"",IF(DAY(EOMONTH(DATE($V$6,4,1),0))=T23,"",T23+1),"")</f>
        <v>24</v>
      </c>
      <c r="O24" s="13">
        <f aca="true" t="shared" si="25" ref="O24:T24">IF(N24&lt;&gt;"",IF(DAY(EOMONTH(DATE($V$6,4,1),0))=N24,"",N24+1),"")</f>
        <v>25</v>
      </c>
      <c r="P24" s="13">
        <f t="shared" si="25"/>
        <v>26</v>
      </c>
      <c r="Q24" s="13">
        <f t="shared" si="25"/>
        <v>27</v>
      </c>
      <c r="R24" s="13">
        <f t="shared" si="25"/>
        <v>28</v>
      </c>
      <c r="S24" s="13">
        <f t="shared" si="25"/>
        <v>29</v>
      </c>
      <c r="T24" s="13">
        <f t="shared" si="25"/>
        <v>30</v>
      </c>
      <c r="U24" s="52">
        <f>IF('Ovulation Dummy'!V18=0,"",'Ovulation Dummy'!V18)</f>
        <v>17</v>
      </c>
      <c r="V24" s="41"/>
      <c r="W24" s="43"/>
      <c r="X24" s="42"/>
      <c r="AG24" s="16"/>
    </row>
    <row r="25" spans="2:33" ht="15" customHeight="1">
      <c r="B25" s="41"/>
      <c r="C25" s="44"/>
      <c r="D25" s="42"/>
      <c r="E25" s="52" t="str">
        <f>IF('Ovulation Dummy'!N19=0,"",'Ovulation Dummy'!N19)</f>
        <v/>
      </c>
      <c r="F25" s="13" t="str">
        <f>IF(L24&lt;&gt;"",IF(DAY(EOMONTH(DATE($V$6,3,1),0))=L24,"",L24+1),"")</f>
        <v/>
      </c>
      <c r="G25" s="13" t="str">
        <f>IF(F25&lt;&gt;"",IF(DAY(EOMONTH(DATE($V$6,3,1),0))=F25,"",F25+1),"")</f>
        <v/>
      </c>
      <c r="H25" s="15"/>
      <c r="I25" s="15"/>
      <c r="J25" s="15"/>
      <c r="K25" s="14">
        <f>$V$6</f>
        <v>2016</v>
      </c>
      <c r="L25" s="28">
        <v>3</v>
      </c>
      <c r="N25" s="13" t="str">
        <f>IF(T24&lt;&gt;"",IF(DAY(EOMONTH(DATE($V$6,4,1),0))=T24,"",T24+1),"")</f>
        <v/>
      </c>
      <c r="O25" s="13" t="str">
        <f>IF(N25&lt;&gt;"",IF(DAY(EOMONTH(DATE($V$6,4,1),0))=N25,"",N25+1),"")</f>
        <v/>
      </c>
      <c r="P25" s="15"/>
      <c r="Q25" s="15"/>
      <c r="R25" s="15"/>
      <c r="S25" s="14">
        <f>$V$6</f>
        <v>2016</v>
      </c>
      <c r="T25" s="14">
        <v>4</v>
      </c>
      <c r="U25" s="52" t="str">
        <f>IF('Ovulation Dummy'!V19=0,"",'Ovulation Dummy'!V19)</f>
        <v/>
      </c>
      <c r="V25" s="41"/>
      <c r="W25" s="43"/>
      <c r="X25" s="42"/>
      <c r="AG25" s="18"/>
    </row>
    <row r="26" spans="2:24" ht="8.25" customHeight="1">
      <c r="B26" s="29"/>
      <c r="C26" s="45"/>
      <c r="D26" s="29"/>
      <c r="V26" s="29"/>
      <c r="W26" s="30"/>
      <c r="X26" s="29"/>
    </row>
    <row r="27" spans="2:24" ht="15" customHeight="1">
      <c r="B27" s="41"/>
      <c r="C27" s="44"/>
      <c r="D27" s="42"/>
      <c r="E27" s="78" t="s">
        <v>22</v>
      </c>
      <c r="F27" s="79" t="s">
        <v>4</v>
      </c>
      <c r="G27" s="79"/>
      <c r="H27" s="79"/>
      <c r="I27" s="79"/>
      <c r="J27" s="79"/>
      <c r="K27" s="79"/>
      <c r="L27" s="79"/>
      <c r="N27" s="79" t="s">
        <v>5</v>
      </c>
      <c r="O27" s="79"/>
      <c r="P27" s="79"/>
      <c r="Q27" s="79"/>
      <c r="R27" s="79"/>
      <c r="S27" s="79"/>
      <c r="T27" s="79"/>
      <c r="U27" s="78" t="s">
        <v>22</v>
      </c>
      <c r="V27" s="41"/>
      <c r="W27" s="43"/>
      <c r="X27" s="42"/>
    </row>
    <row r="28" spans="2:24" ht="15" customHeight="1">
      <c r="B28" s="41"/>
      <c r="C28" s="44"/>
      <c r="D28" s="42"/>
      <c r="E28" s="78"/>
      <c r="F28" s="12" t="str">
        <f aca="true" t="shared" si="26" ref="F28:L28">N19</f>
        <v>Su</v>
      </c>
      <c r="G28" s="12" t="str">
        <f t="shared" si="26"/>
        <v>Mo</v>
      </c>
      <c r="H28" s="12" t="str">
        <f t="shared" si="26"/>
        <v>Tu</v>
      </c>
      <c r="I28" s="12" t="str">
        <f t="shared" si="26"/>
        <v>We</v>
      </c>
      <c r="J28" s="12" t="str">
        <f t="shared" si="26"/>
        <v>Th</v>
      </c>
      <c r="K28" s="12" t="str">
        <f t="shared" si="26"/>
        <v>Fr</v>
      </c>
      <c r="L28" s="12" t="str">
        <f t="shared" si="26"/>
        <v>Sa</v>
      </c>
      <c r="N28" s="12" t="str">
        <f>F28</f>
        <v>Su</v>
      </c>
      <c r="O28" s="12" t="str">
        <f aca="true" t="shared" si="27" ref="O28">G28</f>
        <v>Mo</v>
      </c>
      <c r="P28" s="12" t="str">
        <f aca="true" t="shared" si="28" ref="P28">H28</f>
        <v>Tu</v>
      </c>
      <c r="Q28" s="12" t="str">
        <f aca="true" t="shared" si="29" ref="Q28">I28</f>
        <v>We</v>
      </c>
      <c r="R28" s="12" t="str">
        <f aca="true" t="shared" si="30" ref="R28">J28</f>
        <v>Th</v>
      </c>
      <c r="S28" s="12" t="str">
        <f aca="true" t="shared" si="31" ref="S28">K28</f>
        <v>Fr</v>
      </c>
      <c r="T28" s="27" t="str">
        <f aca="true" t="shared" si="32" ref="T28">L28</f>
        <v>Sa</v>
      </c>
      <c r="U28" s="78"/>
      <c r="V28" s="41"/>
      <c r="W28" s="43"/>
      <c r="X28" s="42"/>
    </row>
    <row r="29" spans="2:24" ht="15" customHeight="1">
      <c r="B29" s="41"/>
      <c r="C29" s="44"/>
      <c r="D29" s="42"/>
      <c r="E29" s="52">
        <f>IF('Ovulation Dummy'!N23=0,"",'Ovulation Dummy'!N23)</f>
        <v>18</v>
      </c>
      <c r="F29" s="13">
        <f>IF($V$5="Sunday",IF(WEEKDAY(DATE($V$6,5,1))=1,1,""),IF(WEEKDAY(DATE($V$6,5,1))=2,1,""))</f>
        <v>1</v>
      </c>
      <c r="G29" s="13">
        <f>IF(F29&lt;&gt;"",F29+1,IF($V$5="Sunday",IF(WEEKDAY(DATE($V$6,5,1))=2,1,""),IF(WEEKDAY(DATE($V$6,5,1))=3,1,"")))</f>
        <v>2</v>
      </c>
      <c r="H29" s="13">
        <f>IF(G29&lt;&gt;"",G29+1,IF($V$5="Sunday",IF(WEEKDAY(DATE($V$6,5,1))=3,1,""),IF(WEEKDAY(DATE($V$6,5,1))=4,1,"")))</f>
        <v>3</v>
      </c>
      <c r="I29" s="13">
        <f>IF(H29&lt;&gt;"",H29+1,IF($V$5="Sunday",IF(WEEKDAY(DATE($V$6,5,1))=4,1,""),IF(WEEKDAY(DATE($V$6,5,1))=5,1,"")))</f>
        <v>4</v>
      </c>
      <c r="J29" s="13">
        <f>IF(I29&lt;&gt;"",I29+1,IF($V$5="Sunday",IF(WEEKDAY(DATE($V$6,5,1))=5,1,""),IF(WEEKDAY(DATE($V$6,5,1))=6,1,"")))</f>
        <v>5</v>
      </c>
      <c r="K29" s="13">
        <f>IF(J29&lt;&gt;"",J29+1,IF($V$5="Sunday",IF(WEEKDAY(DATE($V$6,5,1))=6,1,""),IF(WEEKDAY(DATE($V$6,5,1))=7,1,"")))</f>
        <v>6</v>
      </c>
      <c r="L29" s="13">
        <f>IF(K29&lt;&gt;"",K29+1,IF($V$5="Sunday",IF(WEEKDAY(DATE($V$6,5,1))=7,1,""),IF(WEEKDAY(DATE($V$6,5,1))=1,1,"")))</f>
        <v>7</v>
      </c>
      <c r="M29" s="17"/>
      <c r="N29" s="13" t="str">
        <f>IF($V$5="Sunday",IF(WEEKDAY(DATE($V$6,6,1))=1,1,""),IF(WEEKDAY(DATE($V$6,6,1))=2,1,""))</f>
        <v/>
      </c>
      <c r="O29" s="13" t="str">
        <f>IF(N29&lt;&gt;"",N29+1,IF($V$5="Sunday",IF(WEEKDAY(DATE($V$6,6,1))=2,1,""),IF(WEEKDAY(DATE($V$6,6,1))=3,1,"")))</f>
        <v/>
      </c>
      <c r="P29" s="13" t="str">
        <f>IF(O29&lt;&gt;"",O29+1,IF($V$5="Sunday",IF(WEEKDAY(DATE($V$6,6,1))=3,1,""),IF(WEEKDAY(DATE($V$6,6,1))=4,1,"")))</f>
        <v/>
      </c>
      <c r="Q29" s="13">
        <f>IF(P29&lt;&gt;"",P29+1,IF($V$5="Sunday",IF(WEEKDAY(DATE($V$6,6,1))=4,1,""),IF(WEEKDAY(DATE($V$6,6,1))=5,1,"")))</f>
        <v>1</v>
      </c>
      <c r="R29" s="13">
        <f>IF(Q29&lt;&gt;"",Q29+1,IF($V$5="Sunday",IF(WEEKDAY(DATE($V$6,6,1))=5,1,""),IF(WEEKDAY(DATE($V$6,6,1))=6,1,"")))</f>
        <v>2</v>
      </c>
      <c r="S29" s="13">
        <f>IF(R29&lt;&gt;"",R29+1,IF($V$5="Sunday",IF(WEEKDAY(DATE($V$6,6,1))=6,1,""),IF(WEEKDAY(DATE($V$6,6,1))=7,1,"")))</f>
        <v>3</v>
      </c>
      <c r="T29" s="13">
        <f>IF(S29&lt;&gt;"",S29+1,IF($V$5="Sunday",IF(WEEKDAY(DATE($V$6,6,1))=7,1,""),IF(WEEKDAY(DATE($V$6,6,1))=1,1,"")))</f>
        <v>4</v>
      </c>
      <c r="U29" s="52">
        <f>IF('Ovulation Dummy'!V23=0,"",'Ovulation Dummy'!V23)</f>
        <v>22</v>
      </c>
      <c r="V29" s="41"/>
      <c r="W29" s="43"/>
      <c r="X29" s="42"/>
    </row>
    <row r="30" spans="2:24" ht="15" customHeight="1">
      <c r="B30" s="41"/>
      <c r="C30" s="44"/>
      <c r="D30" s="42"/>
      <c r="E30" s="52">
        <f>IF('Ovulation Dummy'!N24=0,"",'Ovulation Dummy'!N24)</f>
        <v>19</v>
      </c>
      <c r="F30" s="13">
        <f>L29+1</f>
        <v>8</v>
      </c>
      <c r="G30" s="13">
        <f aca="true" t="shared" si="33" ref="G30:G32">F30+1</f>
        <v>9</v>
      </c>
      <c r="H30" s="13">
        <f aca="true" t="shared" si="34" ref="H30:H32">G30+1</f>
        <v>10</v>
      </c>
      <c r="I30" s="13">
        <f aca="true" t="shared" si="35" ref="I30:I32">H30+1</f>
        <v>11</v>
      </c>
      <c r="J30" s="13">
        <f aca="true" t="shared" si="36" ref="J30:J32">I30+1</f>
        <v>12</v>
      </c>
      <c r="K30" s="13">
        <f aca="true" t="shared" si="37" ref="K30:K32">J30+1</f>
        <v>13</v>
      </c>
      <c r="L30" s="13">
        <f aca="true" t="shared" si="38" ref="L30:L32">K30+1</f>
        <v>14</v>
      </c>
      <c r="M30" s="17"/>
      <c r="N30" s="13">
        <f>T29+1</f>
        <v>5</v>
      </c>
      <c r="O30" s="13">
        <f aca="true" t="shared" si="39" ref="O30:O32">N30+1</f>
        <v>6</v>
      </c>
      <c r="P30" s="13">
        <f aca="true" t="shared" si="40" ref="P30:P32">O30+1</f>
        <v>7</v>
      </c>
      <c r="Q30" s="13">
        <f aca="true" t="shared" si="41" ref="Q30:Q32">P30+1</f>
        <v>8</v>
      </c>
      <c r="R30" s="13">
        <f aca="true" t="shared" si="42" ref="R30:R32">Q30+1</f>
        <v>9</v>
      </c>
      <c r="S30" s="13">
        <f aca="true" t="shared" si="43" ref="S30:S32">R30+1</f>
        <v>10</v>
      </c>
      <c r="T30" s="13">
        <f aca="true" t="shared" si="44" ref="T30:T32">S30+1</f>
        <v>11</v>
      </c>
      <c r="U30" s="52">
        <f>IF('Ovulation Dummy'!V24=0,"",'Ovulation Dummy'!V24)</f>
        <v>23</v>
      </c>
      <c r="V30" s="41"/>
      <c r="W30" s="43"/>
      <c r="X30" s="42"/>
    </row>
    <row r="31" spans="2:24" ht="15" customHeight="1">
      <c r="B31" s="41"/>
      <c r="C31" s="44"/>
      <c r="D31" s="42"/>
      <c r="E31" s="52">
        <f>IF('Ovulation Dummy'!N25=0,"",'Ovulation Dummy'!N25)</f>
        <v>20</v>
      </c>
      <c r="F31" s="13">
        <f>L30+1</f>
        <v>15</v>
      </c>
      <c r="G31" s="13">
        <f t="shared" si="33"/>
        <v>16</v>
      </c>
      <c r="H31" s="13">
        <f t="shared" si="34"/>
        <v>17</v>
      </c>
      <c r="I31" s="13">
        <f t="shared" si="35"/>
        <v>18</v>
      </c>
      <c r="J31" s="13">
        <f t="shared" si="36"/>
        <v>19</v>
      </c>
      <c r="K31" s="13">
        <f t="shared" si="37"/>
        <v>20</v>
      </c>
      <c r="L31" s="13">
        <f t="shared" si="38"/>
        <v>21</v>
      </c>
      <c r="M31" s="17"/>
      <c r="N31" s="13">
        <f>T30+1</f>
        <v>12</v>
      </c>
      <c r="O31" s="13">
        <f t="shared" si="39"/>
        <v>13</v>
      </c>
      <c r="P31" s="13">
        <f t="shared" si="40"/>
        <v>14</v>
      </c>
      <c r="Q31" s="13">
        <f t="shared" si="41"/>
        <v>15</v>
      </c>
      <c r="R31" s="13">
        <f t="shared" si="42"/>
        <v>16</v>
      </c>
      <c r="S31" s="13">
        <f t="shared" si="43"/>
        <v>17</v>
      </c>
      <c r="T31" s="13">
        <f t="shared" si="44"/>
        <v>18</v>
      </c>
      <c r="U31" s="52">
        <f>IF('Ovulation Dummy'!V25=0,"",'Ovulation Dummy'!V25)</f>
        <v>24</v>
      </c>
      <c r="V31" s="41"/>
      <c r="W31" s="43"/>
      <c r="X31" s="42"/>
    </row>
    <row r="32" spans="2:24" ht="15" customHeight="1">
      <c r="B32" s="41"/>
      <c r="C32" s="44"/>
      <c r="D32" s="42"/>
      <c r="E32" s="52">
        <f>IF('Ovulation Dummy'!N26=0,"",'Ovulation Dummy'!N26)</f>
        <v>21</v>
      </c>
      <c r="F32" s="13">
        <f>L31+1</f>
        <v>22</v>
      </c>
      <c r="G32" s="13">
        <f t="shared" si="33"/>
        <v>23</v>
      </c>
      <c r="H32" s="13">
        <f t="shared" si="34"/>
        <v>24</v>
      </c>
      <c r="I32" s="13">
        <f t="shared" si="35"/>
        <v>25</v>
      </c>
      <c r="J32" s="13">
        <f t="shared" si="36"/>
        <v>26</v>
      </c>
      <c r="K32" s="13">
        <f t="shared" si="37"/>
        <v>27</v>
      </c>
      <c r="L32" s="13">
        <f t="shared" si="38"/>
        <v>28</v>
      </c>
      <c r="M32" s="17"/>
      <c r="N32" s="13">
        <f>T31+1</f>
        <v>19</v>
      </c>
      <c r="O32" s="13">
        <f t="shared" si="39"/>
        <v>20</v>
      </c>
      <c r="P32" s="13">
        <f t="shared" si="40"/>
        <v>21</v>
      </c>
      <c r="Q32" s="13">
        <f t="shared" si="41"/>
        <v>22</v>
      </c>
      <c r="R32" s="13">
        <f t="shared" si="42"/>
        <v>23</v>
      </c>
      <c r="S32" s="13">
        <f t="shared" si="43"/>
        <v>24</v>
      </c>
      <c r="T32" s="13">
        <f t="shared" si="44"/>
        <v>25</v>
      </c>
      <c r="U32" s="52">
        <f>IF('Ovulation Dummy'!V26=0,"",'Ovulation Dummy'!V26)</f>
        <v>25</v>
      </c>
      <c r="V32" s="41"/>
      <c r="W32" s="43"/>
      <c r="X32" s="42"/>
    </row>
    <row r="33" spans="2:24" ht="15" customHeight="1">
      <c r="B33" s="41"/>
      <c r="C33" s="44"/>
      <c r="D33" s="42"/>
      <c r="E33" s="52" t="str">
        <f>IF('Ovulation Dummy'!N27=0,"",'Ovulation Dummy'!N27)</f>
        <v/>
      </c>
      <c r="F33" s="13">
        <f>IF(L32&lt;&gt;"",IF(DAY(EOMONTH(DATE($V$6,5,1),0))=L32,"",L32+1),"")</f>
        <v>29</v>
      </c>
      <c r="G33" s="13">
        <f aca="true" t="shared" si="45" ref="G33:L33">IF(F33&lt;&gt;"",IF(DAY(EOMONTH(DATE($V$6,5,1),0))=F33,"",F33+1),"")</f>
        <v>30</v>
      </c>
      <c r="H33" s="13">
        <f t="shared" si="45"/>
        <v>31</v>
      </c>
      <c r="I33" s="13" t="str">
        <f t="shared" si="45"/>
        <v/>
      </c>
      <c r="J33" s="13" t="str">
        <f t="shared" si="45"/>
        <v/>
      </c>
      <c r="K33" s="13" t="str">
        <f t="shared" si="45"/>
        <v/>
      </c>
      <c r="L33" s="13" t="str">
        <f t="shared" si="45"/>
        <v/>
      </c>
      <c r="M33" s="13"/>
      <c r="N33" s="13">
        <f>IF(T32&lt;&gt;"",IF(DAY(EOMONTH(DATE($V$6,6,1),0))=T32,"",T32+1),"")</f>
        <v>26</v>
      </c>
      <c r="O33" s="13">
        <f aca="true" t="shared" si="46" ref="O33:T33">IF(N33&lt;&gt;"",IF(DAY(EOMONTH(DATE($V$6,6,1),0))=N33,"",N33+1),"")</f>
        <v>27</v>
      </c>
      <c r="P33" s="13">
        <f t="shared" si="46"/>
        <v>28</v>
      </c>
      <c r="Q33" s="13">
        <f t="shared" si="46"/>
        <v>29</v>
      </c>
      <c r="R33" s="13">
        <f t="shared" si="46"/>
        <v>30</v>
      </c>
      <c r="S33" s="13" t="str">
        <f t="shared" si="46"/>
        <v/>
      </c>
      <c r="T33" s="13" t="str">
        <f t="shared" si="46"/>
        <v/>
      </c>
      <c r="U33" s="52" t="str">
        <f>IF('Ovulation Dummy'!V27=0,"",'Ovulation Dummy'!V27)</f>
        <v/>
      </c>
      <c r="V33" s="41"/>
      <c r="W33" s="43"/>
      <c r="X33" s="42"/>
    </row>
    <row r="34" spans="2:24" ht="15" customHeight="1">
      <c r="B34" s="41"/>
      <c r="C34" s="44"/>
      <c r="D34" s="42"/>
      <c r="E34" s="52" t="str">
        <f>IF('Ovulation Dummy'!N28=0,"",'Ovulation Dummy'!N28)</f>
        <v/>
      </c>
      <c r="F34" s="13" t="str">
        <f>IF(L33&lt;&gt;"",IF(DAY(EOMONTH(DATE($V$6,5,1),0))=L33,"",L33+1),"")</f>
        <v/>
      </c>
      <c r="G34" s="13" t="str">
        <f>IF(F34&lt;&gt;"",IF(DAY(EOMONTH(DATE($V$6,5,1),0))=F34,"",F34+1),"")</f>
        <v/>
      </c>
      <c r="H34" s="15"/>
      <c r="I34" s="15"/>
      <c r="J34" s="15"/>
      <c r="K34" s="14">
        <f>$V$6</f>
        <v>2016</v>
      </c>
      <c r="L34" s="14">
        <v>5</v>
      </c>
      <c r="M34" s="17"/>
      <c r="N34" s="13" t="str">
        <f>IF(T33&lt;&gt;"",IF(DAY(EOMONTH(DATE($V$6,6,1),0))=T33,"",T33+1),"")</f>
        <v/>
      </c>
      <c r="O34" s="13" t="str">
        <f>IF(N34&lt;&gt;"",IF(DAY(EOMONTH(DATE($V$6,6,1),0))=N34,"",N34+1),"")</f>
        <v/>
      </c>
      <c r="P34" s="13"/>
      <c r="Q34" s="13"/>
      <c r="R34" s="13"/>
      <c r="S34" s="14">
        <f>$V$6</f>
        <v>2016</v>
      </c>
      <c r="T34" s="28">
        <v>6</v>
      </c>
      <c r="U34" s="52" t="str">
        <f>IF('Ovulation Dummy'!V28=0,"",'Ovulation Dummy'!V28)</f>
        <v/>
      </c>
      <c r="V34" s="41"/>
      <c r="W34" s="43"/>
      <c r="X34" s="42"/>
    </row>
    <row r="35" spans="2:24" ht="8.25" customHeight="1">
      <c r="B35" s="29"/>
      <c r="C35" s="45"/>
      <c r="D35" s="29"/>
      <c r="V35" s="29"/>
      <c r="W35" s="30"/>
      <c r="X35" s="29"/>
    </row>
    <row r="36" spans="2:24" ht="15" customHeight="1">
      <c r="B36" s="41"/>
      <c r="C36" s="44"/>
      <c r="D36" s="42"/>
      <c r="E36" s="78" t="s">
        <v>22</v>
      </c>
      <c r="F36" s="79" t="s">
        <v>6</v>
      </c>
      <c r="G36" s="79"/>
      <c r="H36" s="79"/>
      <c r="I36" s="79"/>
      <c r="J36" s="79"/>
      <c r="K36" s="79"/>
      <c r="L36" s="79"/>
      <c r="N36" s="79" t="s">
        <v>7</v>
      </c>
      <c r="O36" s="79"/>
      <c r="P36" s="79"/>
      <c r="Q36" s="79"/>
      <c r="R36" s="79"/>
      <c r="S36" s="79"/>
      <c r="T36" s="79"/>
      <c r="U36" s="78" t="s">
        <v>22</v>
      </c>
      <c r="V36" s="41">
        <v>1</v>
      </c>
      <c r="W36" s="43" t="s">
        <v>24</v>
      </c>
      <c r="X36" s="42"/>
    </row>
    <row r="37" spans="2:24" ht="15" customHeight="1">
      <c r="B37" s="41"/>
      <c r="C37" s="44"/>
      <c r="D37" s="42"/>
      <c r="E37" s="78"/>
      <c r="F37" s="12" t="str">
        <f aca="true" t="shared" si="47" ref="F37:L37">N28</f>
        <v>Su</v>
      </c>
      <c r="G37" s="12" t="str">
        <f t="shared" si="47"/>
        <v>Mo</v>
      </c>
      <c r="H37" s="12" t="str">
        <f t="shared" si="47"/>
        <v>Tu</v>
      </c>
      <c r="I37" s="12" t="str">
        <f t="shared" si="47"/>
        <v>We</v>
      </c>
      <c r="J37" s="12" t="str">
        <f t="shared" si="47"/>
        <v>Th</v>
      </c>
      <c r="K37" s="12" t="str">
        <f t="shared" si="47"/>
        <v>Fr</v>
      </c>
      <c r="L37" s="12" t="str">
        <f t="shared" si="47"/>
        <v>Sa</v>
      </c>
      <c r="N37" s="12" t="str">
        <f>F37</f>
        <v>Su</v>
      </c>
      <c r="O37" s="12" t="str">
        <f aca="true" t="shared" si="48" ref="O37">G37</f>
        <v>Mo</v>
      </c>
      <c r="P37" s="12" t="str">
        <f aca="true" t="shared" si="49" ref="P37">H37</f>
        <v>Tu</v>
      </c>
      <c r="Q37" s="12" t="str">
        <f aca="true" t="shared" si="50" ref="Q37">I37</f>
        <v>We</v>
      </c>
      <c r="R37" s="12" t="str">
        <f aca="true" t="shared" si="51" ref="R37">J37</f>
        <v>Th</v>
      </c>
      <c r="S37" s="12" t="str">
        <f aca="true" t="shared" si="52" ref="S37">K37</f>
        <v>Fr</v>
      </c>
      <c r="T37" s="12" t="str">
        <f aca="true" t="shared" si="53" ref="T37">L37</f>
        <v>Sa</v>
      </c>
      <c r="U37" s="78"/>
      <c r="V37" s="41"/>
      <c r="W37" s="43"/>
      <c r="X37" s="42"/>
    </row>
    <row r="38" spans="2:24" ht="15" customHeight="1">
      <c r="B38" s="41"/>
      <c r="C38" s="44"/>
      <c r="D38" s="42"/>
      <c r="E38" s="52">
        <f>IF('Ovulation Dummy'!N32=0,"",'Ovulation Dummy'!N32)</f>
        <v>26</v>
      </c>
      <c r="F38" s="13" t="str">
        <f>IF($V$5="Sunday",IF(WEEKDAY(DATE($V$6,7,1))=1,1,""),IF(WEEKDAY(DATE($V$6,7,1))=2,1,""))</f>
        <v/>
      </c>
      <c r="G38" s="13" t="str">
        <f>IF(F38&lt;&gt;"",F38+1,IF($V$5="Sunday",IF(WEEKDAY(DATE($V$6,7,1))=2,1,""),IF(WEEKDAY(DATE($V$6,7,1))=3,1,"")))</f>
        <v/>
      </c>
      <c r="H38" s="13" t="str">
        <f>IF(G38&lt;&gt;"",G38+1,IF($V$5="Sunday",IF(WEEKDAY(DATE($V$6,7,1))=3,1,""),IF(WEEKDAY(DATE($V$6,7,1))=4,1,"")))</f>
        <v/>
      </c>
      <c r="I38" s="13" t="str">
        <f>IF(H38&lt;&gt;"",H38+1,IF($V$5="Sunday",IF(WEEKDAY(DATE($V$6,7,1))=4,1,""),IF(WEEKDAY(DATE($V$6,7,1))=5,1,"")))</f>
        <v/>
      </c>
      <c r="J38" s="13" t="str">
        <f>IF(I38&lt;&gt;"",I38+1,IF($V$5="Sunday",IF(WEEKDAY(DATE($V$6,7,1))=5,1,""),IF(WEEKDAY(DATE($V$6,7,1))=6,1,"")))</f>
        <v/>
      </c>
      <c r="K38" s="13">
        <f>IF(J38&lt;&gt;"",J38+1,IF($V$5="Sunday",IF(WEEKDAY(DATE($V$6,7,1))=6,1,""),IF(WEEKDAY(DATE($V$6,7,1))=7,1,"")))</f>
        <v>1</v>
      </c>
      <c r="L38" s="13">
        <f>IF(K38&lt;&gt;"",K38+1,IF($V$5="Sunday",IF(WEEKDAY(DATE($V$6,7,1))=7,1,""),IF(WEEKDAY(DATE($V$6,7,1))=1,1,"")))</f>
        <v>2</v>
      </c>
      <c r="M38" s="17"/>
      <c r="N38" s="13" t="str">
        <f>IF($V$5="Sunday",IF(WEEKDAY(DATE($V$6,8,1))=1,1,""),IF(WEEKDAY(DATE($V$6,8,1))=2,1,""))</f>
        <v/>
      </c>
      <c r="O38" s="13">
        <f>IF(N38&lt;&gt;"",N38+1,IF($V$5="Sunday",IF(WEEKDAY(DATE($V$6,8,1))=2,1,""),IF(WEEKDAY(DATE($V$6,8,1))=3,1,"")))</f>
        <v>1</v>
      </c>
      <c r="P38" s="13">
        <f>IF(O38&lt;&gt;"",O38+1,IF($V$5="Sunday",IF(WEEKDAY(DATE($V$6,8,1))=3,1,""),IF(WEEKDAY(DATE($V$6,8,1))=4,1,"")))</f>
        <v>2</v>
      </c>
      <c r="Q38" s="13">
        <f>IF(P38&lt;&gt;"",P38+1,IF($V$5="Sunday",IF(WEEKDAY(DATE($V$6,8,1))=4,1,""),IF(WEEKDAY(DATE($V$6,8,1))=5,1,"")))</f>
        <v>3</v>
      </c>
      <c r="R38" s="13">
        <f>IF(Q38&lt;&gt;"",Q38+1,IF($V$5="Sunday",IF(WEEKDAY(DATE($V$6,8,1))=5,1,""),IF(WEEKDAY(DATE($V$6,8,1))=6,1,"")))</f>
        <v>4</v>
      </c>
      <c r="S38" s="13">
        <f>IF(R38&lt;&gt;"",R38+1,IF($V$5="Sunday",IF(WEEKDAY(DATE($V$6,8,1))=6,1,""),IF(WEEKDAY(DATE($V$6,8,1))=7,1,"")))</f>
        <v>5</v>
      </c>
      <c r="T38" s="13">
        <f>IF(S38&lt;&gt;"",S38+1,IF($V$5="Sunday",IF(WEEKDAY(DATE($V$6,8,1))=7,1,""),IF(WEEKDAY(DATE($V$6,8,1))=1,1,"")))</f>
        <v>6</v>
      </c>
      <c r="U38" s="52">
        <f>IF('Ovulation Dummy'!V32=0,"",'Ovulation Dummy'!V32)</f>
        <v>31</v>
      </c>
      <c r="V38" s="41"/>
      <c r="W38" s="43"/>
      <c r="X38" s="42"/>
    </row>
    <row r="39" spans="2:24" ht="15" customHeight="1">
      <c r="B39" s="41"/>
      <c r="C39" s="44"/>
      <c r="D39" s="42"/>
      <c r="E39" s="52">
        <f>IF('Ovulation Dummy'!N33=0,"",'Ovulation Dummy'!N33)</f>
        <v>27</v>
      </c>
      <c r="F39" s="13">
        <f>L38+1</f>
        <v>3</v>
      </c>
      <c r="G39" s="13">
        <f aca="true" t="shared" si="54" ref="G39:G41">F39+1</f>
        <v>4</v>
      </c>
      <c r="H39" s="13">
        <f aca="true" t="shared" si="55" ref="H39:H41">G39+1</f>
        <v>5</v>
      </c>
      <c r="I39" s="13">
        <f aca="true" t="shared" si="56" ref="I39:I41">H39+1</f>
        <v>6</v>
      </c>
      <c r="J39" s="13">
        <f aca="true" t="shared" si="57" ref="J39:J41">I39+1</f>
        <v>7</v>
      </c>
      <c r="K39" s="13">
        <f aca="true" t="shared" si="58" ref="K39:K41">J39+1</f>
        <v>8</v>
      </c>
      <c r="L39" s="13">
        <f aca="true" t="shared" si="59" ref="L39:L41">K39+1</f>
        <v>9</v>
      </c>
      <c r="M39" s="17"/>
      <c r="N39" s="13">
        <f>T38+1</f>
        <v>7</v>
      </c>
      <c r="O39" s="13">
        <f aca="true" t="shared" si="60" ref="O39:O41">N39+1</f>
        <v>8</v>
      </c>
      <c r="P39" s="13">
        <f aca="true" t="shared" si="61" ref="P39:P41">O39+1</f>
        <v>9</v>
      </c>
      <c r="Q39" s="13">
        <f aca="true" t="shared" si="62" ref="Q39:Q41">P39+1</f>
        <v>10</v>
      </c>
      <c r="R39" s="13">
        <f aca="true" t="shared" si="63" ref="R39:R41">Q39+1</f>
        <v>11</v>
      </c>
      <c r="S39" s="13">
        <f aca="true" t="shared" si="64" ref="S39:S41">R39+1</f>
        <v>12</v>
      </c>
      <c r="T39" s="13">
        <f aca="true" t="shared" si="65" ref="T39:T41">S39+1</f>
        <v>13</v>
      </c>
      <c r="U39" s="52">
        <f>IF('Ovulation Dummy'!V33=0,"",'Ovulation Dummy'!V33)</f>
        <v>32</v>
      </c>
      <c r="V39" s="41"/>
      <c r="W39" s="43"/>
      <c r="X39" s="42"/>
    </row>
    <row r="40" spans="2:24" ht="15" customHeight="1">
      <c r="B40" s="41"/>
      <c r="C40" s="44"/>
      <c r="D40" s="42"/>
      <c r="E40" s="52">
        <f>IF('Ovulation Dummy'!N34=0,"",'Ovulation Dummy'!N34)</f>
        <v>28</v>
      </c>
      <c r="F40" s="13">
        <f>L39+1</f>
        <v>10</v>
      </c>
      <c r="G40" s="13">
        <f t="shared" si="54"/>
        <v>11</v>
      </c>
      <c r="H40" s="13">
        <f t="shared" si="55"/>
        <v>12</v>
      </c>
      <c r="I40" s="13">
        <f t="shared" si="56"/>
        <v>13</v>
      </c>
      <c r="J40" s="13">
        <f t="shared" si="57"/>
        <v>14</v>
      </c>
      <c r="K40" s="13">
        <f t="shared" si="58"/>
        <v>15</v>
      </c>
      <c r="L40" s="13">
        <f t="shared" si="59"/>
        <v>16</v>
      </c>
      <c r="M40" s="17"/>
      <c r="N40" s="13">
        <f>T39+1</f>
        <v>14</v>
      </c>
      <c r="O40" s="13">
        <f t="shared" si="60"/>
        <v>15</v>
      </c>
      <c r="P40" s="13">
        <f t="shared" si="61"/>
        <v>16</v>
      </c>
      <c r="Q40" s="13">
        <f t="shared" si="62"/>
        <v>17</v>
      </c>
      <c r="R40" s="13">
        <f t="shared" si="63"/>
        <v>18</v>
      </c>
      <c r="S40" s="13">
        <f t="shared" si="64"/>
        <v>19</v>
      </c>
      <c r="T40" s="13">
        <f t="shared" si="65"/>
        <v>20</v>
      </c>
      <c r="U40" s="52">
        <f>IF('Ovulation Dummy'!V34=0,"",'Ovulation Dummy'!V34)</f>
        <v>33</v>
      </c>
      <c r="V40" s="41"/>
      <c r="W40" s="43"/>
      <c r="X40" s="42"/>
    </row>
    <row r="41" spans="2:24" ht="15" customHeight="1">
      <c r="B41" s="41"/>
      <c r="C41" s="44"/>
      <c r="D41" s="42"/>
      <c r="E41" s="52">
        <f>IF('Ovulation Dummy'!N35=0,"",'Ovulation Dummy'!N35)</f>
        <v>29</v>
      </c>
      <c r="F41" s="13">
        <f>L40+1</f>
        <v>17</v>
      </c>
      <c r="G41" s="13">
        <f t="shared" si="54"/>
        <v>18</v>
      </c>
      <c r="H41" s="13">
        <f t="shared" si="55"/>
        <v>19</v>
      </c>
      <c r="I41" s="13">
        <f t="shared" si="56"/>
        <v>20</v>
      </c>
      <c r="J41" s="13">
        <f t="shared" si="57"/>
        <v>21</v>
      </c>
      <c r="K41" s="13">
        <f t="shared" si="58"/>
        <v>22</v>
      </c>
      <c r="L41" s="13">
        <f t="shared" si="59"/>
        <v>23</v>
      </c>
      <c r="M41" s="17"/>
      <c r="N41" s="13">
        <f>T40+1</f>
        <v>21</v>
      </c>
      <c r="O41" s="13">
        <f t="shared" si="60"/>
        <v>22</v>
      </c>
      <c r="P41" s="13">
        <f t="shared" si="61"/>
        <v>23</v>
      </c>
      <c r="Q41" s="13">
        <f t="shared" si="62"/>
        <v>24</v>
      </c>
      <c r="R41" s="13">
        <f t="shared" si="63"/>
        <v>25</v>
      </c>
      <c r="S41" s="13">
        <f t="shared" si="64"/>
        <v>26</v>
      </c>
      <c r="T41" s="13">
        <f t="shared" si="65"/>
        <v>27</v>
      </c>
      <c r="U41" s="52">
        <f>IF('Ovulation Dummy'!V35=0,"",'Ovulation Dummy'!V35)</f>
        <v>34</v>
      </c>
      <c r="V41" s="41"/>
      <c r="W41" s="43"/>
      <c r="X41" s="42"/>
    </row>
    <row r="42" spans="2:24" ht="15" customHeight="1">
      <c r="B42" s="41"/>
      <c r="C42" s="44"/>
      <c r="D42" s="42"/>
      <c r="E42" s="52">
        <f>IF('Ovulation Dummy'!N36=0,"",'Ovulation Dummy'!N36)</f>
        <v>30</v>
      </c>
      <c r="F42" s="13">
        <f>IF(L41&lt;&gt;"",IF(DAY(EOMONTH(DATE($V$6,7,1),0))=L41,"",L41+1),"")</f>
        <v>24</v>
      </c>
      <c r="G42" s="13">
        <f aca="true" t="shared" si="66" ref="G42:L42">IF(F42&lt;&gt;"",IF(DAY(EOMONTH(DATE($V$6,7,1),0))=F42,"",F42+1),"")</f>
        <v>25</v>
      </c>
      <c r="H42" s="13">
        <f t="shared" si="66"/>
        <v>26</v>
      </c>
      <c r="I42" s="13">
        <f t="shared" si="66"/>
        <v>27</v>
      </c>
      <c r="J42" s="13">
        <f t="shared" si="66"/>
        <v>28</v>
      </c>
      <c r="K42" s="13">
        <f t="shared" si="66"/>
        <v>29</v>
      </c>
      <c r="L42" s="13">
        <f t="shared" si="66"/>
        <v>30</v>
      </c>
      <c r="M42" s="17"/>
      <c r="N42" s="13">
        <f>IF(T41&lt;&gt;"",IF(DAY(EOMONTH(DATE($V$6,8,1),0))=T41,"",T41+1),"")</f>
        <v>28</v>
      </c>
      <c r="O42" s="13">
        <f aca="true" t="shared" si="67" ref="O42:T42">IF(N42&lt;&gt;"",IF(DAY(EOMONTH(DATE($V$6,8,1),0))=N42,"",N42+1),"")</f>
        <v>29</v>
      </c>
      <c r="P42" s="13">
        <f t="shared" si="67"/>
        <v>30</v>
      </c>
      <c r="Q42" s="13">
        <f t="shared" si="67"/>
        <v>31</v>
      </c>
      <c r="R42" s="13" t="str">
        <f t="shared" si="67"/>
        <v/>
      </c>
      <c r="S42" s="13" t="str">
        <f t="shared" si="67"/>
        <v/>
      </c>
      <c r="T42" s="13" t="str">
        <f t="shared" si="67"/>
        <v/>
      </c>
      <c r="U42" s="52" t="str">
        <f>IF('Ovulation Dummy'!V36=0,"",'Ovulation Dummy'!V36)</f>
        <v/>
      </c>
      <c r="V42" s="41"/>
      <c r="W42" s="43"/>
      <c r="X42" s="42"/>
    </row>
    <row r="43" spans="2:24" ht="15" customHeight="1">
      <c r="B43" s="41"/>
      <c r="C43" s="44"/>
      <c r="D43" s="42"/>
      <c r="E43" s="52" t="str">
        <f>IF('Ovulation Dummy'!N37=0,"",'Ovulation Dummy'!N37)</f>
        <v/>
      </c>
      <c r="F43" s="13">
        <f>IF(L42&lt;&gt;"",IF(DAY(EOMONTH(DATE($V$6,7,1),0))=L42,"",L42+1),"")</f>
        <v>31</v>
      </c>
      <c r="G43" s="13" t="str">
        <f>IF(F43&lt;&gt;"",IF(DAY(EOMONTH(DATE($V$6,7,1),0))=F43,"",F43+1),"")</f>
        <v/>
      </c>
      <c r="H43" s="15"/>
      <c r="I43" s="15"/>
      <c r="J43" s="15"/>
      <c r="K43" s="14">
        <f>$V$6</f>
        <v>2016</v>
      </c>
      <c r="L43" s="14">
        <v>7</v>
      </c>
      <c r="M43" s="17"/>
      <c r="N43" s="13" t="str">
        <f>IF(T42&lt;&gt;"",IF(DAY(EOMONTH(DATE($V$6,8,1),0))=T42,"",T42+1),"")</f>
        <v/>
      </c>
      <c r="O43" s="13" t="str">
        <f>IF(N43&lt;&gt;"",IF(DAY(EOMONTH(DATE($V$6,8,1),0))=N43,"",N43+1),"")</f>
        <v/>
      </c>
      <c r="P43" s="15"/>
      <c r="Q43" s="15"/>
      <c r="R43" s="15"/>
      <c r="S43" s="14">
        <f>$V$6</f>
        <v>2016</v>
      </c>
      <c r="T43" s="14">
        <v>8</v>
      </c>
      <c r="U43" s="52" t="str">
        <f>IF('Ovulation Dummy'!V37=0,"",'Ovulation Dummy'!V37)</f>
        <v/>
      </c>
      <c r="V43" s="41"/>
      <c r="W43" s="43"/>
      <c r="X43" s="42"/>
    </row>
    <row r="44" spans="2:24" ht="8.25" customHeight="1">
      <c r="B44" s="29"/>
      <c r="C44" s="45"/>
      <c r="D44" s="29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V44" s="29"/>
      <c r="W44" s="30"/>
      <c r="X44" s="29"/>
    </row>
    <row r="45" spans="2:24" ht="15" customHeight="1">
      <c r="B45" s="41"/>
      <c r="C45" s="44"/>
      <c r="D45" s="42"/>
      <c r="E45" s="78" t="s">
        <v>22</v>
      </c>
      <c r="F45" s="79" t="s">
        <v>8</v>
      </c>
      <c r="G45" s="79"/>
      <c r="H45" s="79"/>
      <c r="I45" s="79"/>
      <c r="J45" s="79"/>
      <c r="K45" s="79"/>
      <c r="L45" s="79"/>
      <c r="N45" s="79" t="s">
        <v>9</v>
      </c>
      <c r="O45" s="79"/>
      <c r="P45" s="79"/>
      <c r="Q45" s="79"/>
      <c r="R45" s="79"/>
      <c r="S45" s="79"/>
      <c r="T45" s="79"/>
      <c r="U45" s="78" t="s">
        <v>22</v>
      </c>
      <c r="V45" s="41"/>
      <c r="W45" s="43"/>
      <c r="X45" s="42"/>
    </row>
    <row r="46" spans="2:24" ht="15" customHeight="1">
      <c r="B46" s="41"/>
      <c r="C46" s="44"/>
      <c r="D46" s="42"/>
      <c r="E46" s="78"/>
      <c r="F46" s="12" t="str">
        <f aca="true" t="shared" si="68" ref="F46:L46">N37</f>
        <v>Su</v>
      </c>
      <c r="G46" s="12" t="str">
        <f t="shared" si="68"/>
        <v>Mo</v>
      </c>
      <c r="H46" s="12" t="str">
        <f t="shared" si="68"/>
        <v>Tu</v>
      </c>
      <c r="I46" s="12" t="str">
        <f t="shared" si="68"/>
        <v>We</v>
      </c>
      <c r="J46" s="12" t="str">
        <f t="shared" si="68"/>
        <v>Th</v>
      </c>
      <c r="K46" s="12" t="str">
        <f t="shared" si="68"/>
        <v>Fr</v>
      </c>
      <c r="L46" s="27" t="str">
        <f t="shared" si="68"/>
        <v>Sa</v>
      </c>
      <c r="N46" s="12" t="str">
        <f aca="true" t="shared" si="69" ref="N46:T46">F46</f>
        <v>Su</v>
      </c>
      <c r="O46" s="12" t="str">
        <f t="shared" si="69"/>
        <v>Mo</v>
      </c>
      <c r="P46" s="12" t="str">
        <f t="shared" si="69"/>
        <v>Tu</v>
      </c>
      <c r="Q46" s="12" t="str">
        <f t="shared" si="69"/>
        <v>We</v>
      </c>
      <c r="R46" s="12" t="str">
        <f t="shared" si="69"/>
        <v>Th</v>
      </c>
      <c r="S46" s="12" t="str">
        <f t="shared" si="69"/>
        <v>Fr</v>
      </c>
      <c r="T46" s="12" t="str">
        <f t="shared" si="69"/>
        <v>Sa</v>
      </c>
      <c r="U46" s="78"/>
      <c r="V46" s="41"/>
      <c r="W46" s="43"/>
      <c r="X46" s="42"/>
    </row>
    <row r="47" spans="2:24" ht="15" customHeight="1">
      <c r="B47" s="41"/>
      <c r="C47" s="44"/>
      <c r="D47" s="42"/>
      <c r="E47" s="52"/>
      <c r="F47" s="13" t="str">
        <f>IF($V$5="Sunday",IF(WEEKDAY(DATE($V$6,9,1))=1,1,""),IF(WEEKDAY(DATE($V$6,9,1))=2,1,""))</f>
        <v/>
      </c>
      <c r="G47" s="13" t="str">
        <f>IF(F47&lt;&gt;"",F47+1,IF($V$5="Sunday",IF(WEEKDAY(DATE($V$6,9,1))=2,1,""),IF(WEEKDAY(DATE($V$6,9,1))=3,1,"")))</f>
        <v/>
      </c>
      <c r="H47" s="13" t="str">
        <f>IF(G47&lt;&gt;"",G47+1,IF($V$5="Sunday",IF(WEEKDAY(DATE($V$6,9,1))=3,1,""),IF(WEEKDAY(DATE($V$6,9,1))=4,1,"")))</f>
        <v/>
      </c>
      <c r="I47" s="13" t="str">
        <f>IF(H47&lt;&gt;"",H47+1,IF($V$5="Sunday",IF(WEEKDAY(DATE($V$6,9,1))=4,1,""),IF(WEEKDAY(DATE($V$6,9,1))=5,1,"")))</f>
        <v/>
      </c>
      <c r="J47" s="13">
        <f>IF(I47&lt;&gt;"",I47+1,IF($V$5="Sunday",IF(WEEKDAY(DATE($V$6,9,1))=5,1,""),IF(WEEKDAY(DATE($V$6,9,1))=6,1,"")))</f>
        <v>1</v>
      </c>
      <c r="K47" s="13">
        <f>IF(J47&lt;&gt;"",J47+1,IF($V$5="Sunday",IF(WEEKDAY(DATE($V$6,9,1))=6,1,""),IF(WEEKDAY(DATE($V$6,9,1))=7,1,"")))</f>
        <v>2</v>
      </c>
      <c r="L47" s="13">
        <f>IF(K47&lt;&gt;"",K47+1,IF($V$5="Sunday",IF(WEEKDAY(DATE($V$6,9,1))=7,1,""),IF(WEEKDAY(DATE($V$6,9,1))=1,1,"")))</f>
        <v>3</v>
      </c>
      <c r="N47" s="13" t="str">
        <f>IF($V$5="Sunday",IF(WEEKDAY(DATE($V$6,10,1))=1,1,""),IF(WEEKDAY(DATE($V$6,10,1))=2,1,""))</f>
        <v/>
      </c>
      <c r="O47" s="13" t="str">
        <f>IF(N47&lt;&gt;"",N47+1,IF($V$5="Sunday",IF(WEEKDAY(DATE($V$6,10,1))=2,1,""),IF(WEEKDAY(DATE($V$6,10,1))=3,1,"")))</f>
        <v/>
      </c>
      <c r="P47" s="13" t="str">
        <f>IF(O47&lt;&gt;"",O47+1,IF($V$5="Sunday",IF(WEEKDAY(DATE($V$6,10,1))=3,1,""),IF(WEEKDAY(DATE($V$6,10,1))=4,1,"")))</f>
        <v/>
      </c>
      <c r="Q47" s="13" t="str">
        <f>IF(P47&lt;&gt;"",P47+1,IF($V$5="Sunday",IF(WEEKDAY(DATE($V$6,10,1))=4,1,""),IF(WEEKDAY(DATE($V$6,10,1))=5,1,"")))</f>
        <v/>
      </c>
      <c r="R47" s="13" t="str">
        <f>IF(Q47&lt;&gt;"",Q47+1,IF($V$5="Sunday",IF(WEEKDAY(DATE($V$6,10,1))=5,1,""),IF(WEEKDAY(DATE($V$6,10,1))=6,1,"")))</f>
        <v/>
      </c>
      <c r="S47" s="13" t="str">
        <f>IF(R47&lt;&gt;"",R47+1,IF($V$5="Sunday",IF(WEEKDAY(DATE($V$6,10,1))=6,1,""),IF(WEEKDAY(DATE($V$6,10,1))=7,1,"")))</f>
        <v/>
      </c>
      <c r="T47" s="13">
        <f>IF(S47&lt;&gt;"",S47+1,IF($V$5="Sunday",IF(WEEKDAY(DATE($V$6,10,1))=7,1,""),IF(WEEKDAY(DATE($V$6,10,1))=1,1,"")))</f>
        <v>1</v>
      </c>
      <c r="U47" s="52"/>
      <c r="V47" s="41"/>
      <c r="W47" s="43"/>
      <c r="X47" s="42"/>
    </row>
    <row r="48" spans="2:24" ht="15" customHeight="1">
      <c r="B48" s="41"/>
      <c r="C48" s="44"/>
      <c r="D48" s="42"/>
      <c r="E48" s="52">
        <f>IF('Ovulation Dummy'!N42=0,"",'Ovulation Dummy'!N42)</f>
        <v>36</v>
      </c>
      <c r="F48" s="13">
        <f>L47+1</f>
        <v>4</v>
      </c>
      <c r="G48" s="13">
        <f aca="true" t="shared" si="70" ref="G48:G50">F48+1</f>
        <v>5</v>
      </c>
      <c r="H48" s="13">
        <f aca="true" t="shared" si="71" ref="H48:H50">G48+1</f>
        <v>6</v>
      </c>
      <c r="I48" s="13">
        <f aca="true" t="shared" si="72" ref="I48:I50">H48+1</f>
        <v>7</v>
      </c>
      <c r="J48" s="13">
        <f aca="true" t="shared" si="73" ref="J48:J50">I48+1</f>
        <v>8</v>
      </c>
      <c r="K48" s="13">
        <f aca="true" t="shared" si="74" ref="K48:K50">J48+1</f>
        <v>9</v>
      </c>
      <c r="L48" s="13">
        <f aca="true" t="shared" si="75" ref="L48:L50">K48+1</f>
        <v>10</v>
      </c>
      <c r="N48" s="13">
        <f>T47+1</f>
        <v>2</v>
      </c>
      <c r="O48" s="13">
        <f aca="true" t="shared" si="76" ref="O48:O50">N48+1</f>
        <v>3</v>
      </c>
      <c r="P48" s="13">
        <f aca="true" t="shared" si="77" ref="P48:P50">O48+1</f>
        <v>4</v>
      </c>
      <c r="Q48" s="13">
        <f aca="true" t="shared" si="78" ref="Q48:Q50">P48+1</f>
        <v>5</v>
      </c>
      <c r="R48" s="13">
        <f aca="true" t="shared" si="79" ref="R48:R50">Q48+1</f>
        <v>6</v>
      </c>
      <c r="S48" s="13">
        <f aca="true" t="shared" si="80" ref="S48:S50">R48+1</f>
        <v>7</v>
      </c>
      <c r="T48" s="13">
        <f aca="true" t="shared" si="81" ref="T48:T50">S48+1</f>
        <v>8</v>
      </c>
      <c r="U48" s="52">
        <f>IF('Ovulation Dummy'!V42=0,"",'Ovulation Dummy'!V42)</f>
        <v>40</v>
      </c>
      <c r="V48" s="41"/>
      <c r="W48" s="43"/>
      <c r="X48" s="42"/>
    </row>
    <row r="49" spans="2:24" ht="15" customHeight="1">
      <c r="B49" s="41"/>
      <c r="C49" s="44"/>
      <c r="D49" s="42"/>
      <c r="E49" s="52">
        <f>IF('Ovulation Dummy'!N43=0,"",'Ovulation Dummy'!N43)</f>
        <v>37</v>
      </c>
      <c r="F49" s="13">
        <f>L48+1</f>
        <v>11</v>
      </c>
      <c r="G49" s="13">
        <f t="shared" si="70"/>
        <v>12</v>
      </c>
      <c r="H49" s="13">
        <f t="shared" si="71"/>
        <v>13</v>
      </c>
      <c r="I49" s="13">
        <f t="shared" si="72"/>
        <v>14</v>
      </c>
      <c r="J49" s="13">
        <f t="shared" si="73"/>
        <v>15</v>
      </c>
      <c r="K49" s="13">
        <f t="shared" si="74"/>
        <v>16</v>
      </c>
      <c r="L49" s="13">
        <f t="shared" si="75"/>
        <v>17</v>
      </c>
      <c r="N49" s="13">
        <f>T48+1</f>
        <v>9</v>
      </c>
      <c r="O49" s="13">
        <f t="shared" si="76"/>
        <v>10</v>
      </c>
      <c r="P49" s="13">
        <f t="shared" si="77"/>
        <v>11</v>
      </c>
      <c r="Q49" s="13">
        <f t="shared" si="78"/>
        <v>12</v>
      </c>
      <c r="R49" s="13">
        <f t="shared" si="79"/>
        <v>13</v>
      </c>
      <c r="S49" s="13">
        <f t="shared" si="80"/>
        <v>14</v>
      </c>
      <c r="T49" s="13">
        <f t="shared" si="81"/>
        <v>15</v>
      </c>
      <c r="U49" s="52">
        <f>IF('Ovulation Dummy'!V43=0,"",'Ovulation Dummy'!V43)</f>
        <v>41</v>
      </c>
      <c r="V49" s="41"/>
      <c r="W49" s="43"/>
      <c r="X49" s="42"/>
    </row>
    <row r="50" spans="2:24" ht="15" customHeight="1">
      <c r="B50" s="41"/>
      <c r="C50" s="44"/>
      <c r="D50" s="42"/>
      <c r="E50" s="52">
        <f>IF('Ovulation Dummy'!N44=0,"",'Ovulation Dummy'!N44)</f>
        <v>38</v>
      </c>
      <c r="F50" s="13">
        <f>L49+1</f>
        <v>18</v>
      </c>
      <c r="G50" s="13">
        <f t="shared" si="70"/>
        <v>19</v>
      </c>
      <c r="H50" s="13">
        <f t="shared" si="71"/>
        <v>20</v>
      </c>
      <c r="I50" s="13">
        <f t="shared" si="72"/>
        <v>21</v>
      </c>
      <c r="J50" s="13">
        <f t="shared" si="73"/>
        <v>22</v>
      </c>
      <c r="K50" s="13">
        <f t="shared" si="74"/>
        <v>23</v>
      </c>
      <c r="L50" s="13">
        <f t="shared" si="75"/>
        <v>24</v>
      </c>
      <c r="N50" s="13">
        <f>T49+1</f>
        <v>16</v>
      </c>
      <c r="O50" s="13">
        <f t="shared" si="76"/>
        <v>17</v>
      </c>
      <c r="P50" s="13">
        <f t="shared" si="77"/>
        <v>18</v>
      </c>
      <c r="Q50" s="13">
        <f t="shared" si="78"/>
        <v>19</v>
      </c>
      <c r="R50" s="13">
        <f t="shared" si="79"/>
        <v>20</v>
      </c>
      <c r="S50" s="13">
        <f t="shared" si="80"/>
        <v>21</v>
      </c>
      <c r="T50" s="13">
        <f t="shared" si="81"/>
        <v>22</v>
      </c>
      <c r="U50" s="52">
        <f>IF('Ovulation Dummy'!V44=0,"",'Ovulation Dummy'!V44)</f>
        <v>42</v>
      </c>
      <c r="V50" s="41"/>
      <c r="W50" s="43"/>
      <c r="X50" s="42"/>
    </row>
    <row r="51" spans="2:24" ht="15" customHeight="1">
      <c r="B51" s="41"/>
      <c r="C51" s="44"/>
      <c r="D51" s="42"/>
      <c r="E51" s="52">
        <f>IF('Ovulation Dummy'!N45=0,"",'Ovulation Dummy'!N45)</f>
        <v>39</v>
      </c>
      <c r="F51" s="13">
        <f>IF(L50&lt;&gt;"",IF(DAY(EOMONTH(DATE($V$6,9,1),0))=L50,"",L50+1),"")</f>
        <v>25</v>
      </c>
      <c r="G51" s="13">
        <f aca="true" t="shared" si="82" ref="G51:L51">IF(F51&lt;&gt;"",IF(DAY(EOMONTH(DATE($V$6,9,1),0))=F51,"",F51+1),"")</f>
        <v>26</v>
      </c>
      <c r="H51" s="13">
        <f t="shared" si="82"/>
        <v>27</v>
      </c>
      <c r="I51" s="13">
        <f t="shared" si="82"/>
        <v>28</v>
      </c>
      <c r="J51" s="13">
        <f t="shared" si="82"/>
        <v>29</v>
      </c>
      <c r="K51" s="13">
        <f t="shared" si="82"/>
        <v>30</v>
      </c>
      <c r="L51" s="13" t="str">
        <f t="shared" si="82"/>
        <v/>
      </c>
      <c r="N51" s="13">
        <f>IF(T50&lt;&gt;"",IF(DAY(EOMONTH(DATE($V$6,10,1),0))=T50,"",T50+1),"")</f>
        <v>23</v>
      </c>
      <c r="O51" s="13">
        <f aca="true" t="shared" si="83" ref="O51:T51">IF(N51&lt;&gt;"",IF(DAY(EOMONTH(DATE($V$6,10,1),0))=N51,"",N51+1),"")</f>
        <v>24</v>
      </c>
      <c r="P51" s="13">
        <f t="shared" si="83"/>
        <v>25</v>
      </c>
      <c r="Q51" s="13">
        <f t="shared" si="83"/>
        <v>26</v>
      </c>
      <c r="R51" s="13">
        <f t="shared" si="83"/>
        <v>27</v>
      </c>
      <c r="S51" s="13">
        <f t="shared" si="83"/>
        <v>28</v>
      </c>
      <c r="T51" s="13">
        <f t="shared" si="83"/>
        <v>29</v>
      </c>
      <c r="U51" s="52" t="str">
        <f>IF('Ovulation Dummy'!V45=0,"",'Ovulation Dummy'!V45)</f>
        <v/>
      </c>
      <c r="V51" s="41"/>
      <c r="W51" s="43"/>
      <c r="X51" s="42"/>
    </row>
    <row r="52" spans="2:24" ht="15" customHeight="1">
      <c r="B52" s="41"/>
      <c r="C52" s="44"/>
      <c r="D52" s="42"/>
      <c r="E52" s="52" t="str">
        <f>IF('Ovulation Dummy'!N46=0,"",'Ovulation Dummy'!N46)</f>
        <v/>
      </c>
      <c r="F52" s="13" t="str">
        <f>IF(L51&lt;&gt;"",IF(DAY(EOMONTH(DATE($V$6,9,1),0))=L51,"",L51+1),"")</f>
        <v/>
      </c>
      <c r="G52" s="13" t="str">
        <f>IF(F52&lt;&gt;"",IF(DAY(EOMONTH(DATE($V$6,9,1),0))=F52,"",F52+1),"")</f>
        <v/>
      </c>
      <c r="H52" s="13"/>
      <c r="I52" s="13"/>
      <c r="J52" s="15"/>
      <c r="K52" s="14">
        <f>$V$6</f>
        <v>2016</v>
      </c>
      <c r="L52" s="28">
        <v>9</v>
      </c>
      <c r="N52" s="13">
        <f>IF(T51&lt;&gt;"",IF(DAY(EOMONTH(DATE($V$6,10,1),0))=T51,"",T51+1),"")</f>
        <v>30</v>
      </c>
      <c r="O52" s="13">
        <f>IF(N52&lt;&gt;"",IF(DAY(EOMONTH(DATE($V$6,10,1),0))=N52,"",N52+1),"")</f>
        <v>31</v>
      </c>
      <c r="P52" s="31"/>
      <c r="Q52" s="31"/>
      <c r="R52" s="31"/>
      <c r="S52" s="32">
        <f>$V$6</f>
        <v>2016</v>
      </c>
      <c r="T52" s="32">
        <v>10</v>
      </c>
      <c r="U52" s="52" t="str">
        <f>IF('Ovulation Dummy'!V46=0,"",'Ovulation Dummy'!V46)</f>
        <v/>
      </c>
      <c r="V52" s="41"/>
      <c r="W52" s="43"/>
      <c r="X52" s="42"/>
    </row>
    <row r="53" spans="2:24" ht="8.25" customHeight="1">
      <c r="B53" s="29"/>
      <c r="C53" s="45"/>
      <c r="D53" s="29"/>
      <c r="V53" s="29"/>
      <c r="W53" s="30"/>
      <c r="X53" s="29"/>
    </row>
    <row r="54" spans="2:24" ht="15" customHeight="1">
      <c r="B54" s="41"/>
      <c r="C54" s="44"/>
      <c r="D54" s="42"/>
      <c r="E54" s="78" t="s">
        <v>22</v>
      </c>
      <c r="F54" s="87" t="s">
        <v>10</v>
      </c>
      <c r="G54" s="88"/>
      <c r="H54" s="88"/>
      <c r="I54" s="88"/>
      <c r="J54" s="88"/>
      <c r="K54" s="88"/>
      <c r="L54" s="80"/>
      <c r="N54" s="79" t="s">
        <v>11</v>
      </c>
      <c r="O54" s="79"/>
      <c r="P54" s="79"/>
      <c r="Q54" s="79"/>
      <c r="R54" s="79"/>
      <c r="S54" s="79"/>
      <c r="T54" s="79"/>
      <c r="U54" s="78" t="s">
        <v>22</v>
      </c>
      <c r="V54" s="41"/>
      <c r="W54" s="43"/>
      <c r="X54" s="42"/>
    </row>
    <row r="55" spans="2:24" ht="15" customHeight="1">
      <c r="B55" s="41"/>
      <c r="C55" s="44"/>
      <c r="D55" s="42"/>
      <c r="E55" s="78"/>
      <c r="F55" s="12" t="str">
        <f aca="true" t="shared" si="84" ref="F55:L55">N46</f>
        <v>Su</v>
      </c>
      <c r="G55" s="12" t="str">
        <f t="shared" si="84"/>
        <v>Mo</v>
      </c>
      <c r="H55" s="12" t="str">
        <f t="shared" si="84"/>
        <v>Tu</v>
      </c>
      <c r="I55" s="12" t="str">
        <f t="shared" si="84"/>
        <v>We</v>
      </c>
      <c r="J55" s="12" t="str">
        <f t="shared" si="84"/>
        <v>Th</v>
      </c>
      <c r="K55" s="12" t="str">
        <f t="shared" si="84"/>
        <v>Fr</v>
      </c>
      <c r="L55" s="12" t="str">
        <f t="shared" si="84"/>
        <v>Sa</v>
      </c>
      <c r="N55" s="12" t="str">
        <f>F55</f>
        <v>Su</v>
      </c>
      <c r="O55" s="12" t="str">
        <f aca="true" t="shared" si="85" ref="O55">G55</f>
        <v>Mo</v>
      </c>
      <c r="P55" s="12" t="str">
        <f aca="true" t="shared" si="86" ref="P55">H55</f>
        <v>Tu</v>
      </c>
      <c r="Q55" s="12" t="str">
        <f aca="true" t="shared" si="87" ref="Q55">I55</f>
        <v>We</v>
      </c>
      <c r="R55" s="12" t="str">
        <f aca="true" t="shared" si="88" ref="R55">J55</f>
        <v>Th</v>
      </c>
      <c r="S55" s="12" t="str">
        <f aca="true" t="shared" si="89" ref="S55">K55</f>
        <v>Fr</v>
      </c>
      <c r="T55" s="27" t="str">
        <f aca="true" t="shared" si="90" ref="T55">L55</f>
        <v>Sa</v>
      </c>
      <c r="U55" s="78"/>
      <c r="V55" s="41"/>
      <c r="W55" s="43"/>
      <c r="X55" s="42"/>
    </row>
    <row r="56" spans="2:24" ht="15" customHeight="1">
      <c r="B56" s="41"/>
      <c r="C56" s="44"/>
      <c r="D56" s="42"/>
      <c r="E56" s="52" t="str">
        <f>IF('Ovulation Dummy'!N50=0,"",'Ovulation Dummy'!N50)</f>
        <v/>
      </c>
      <c r="F56" s="13" t="str">
        <f>IF($V$5="Sunday",IF(WEEKDAY(DATE($V$6,11,1))=1,1,""),IF(WEEKDAY(DATE($V$6,11,1))=2,1,""))</f>
        <v/>
      </c>
      <c r="G56" s="13" t="str">
        <f>IF(F56&lt;&gt;"",F56+1,IF($V$5="Sunday",IF(WEEKDAY(DATE($V$6,11,1))=2,1,""),IF(WEEKDAY(DATE($V$6,11,1))=3,1,"")))</f>
        <v/>
      </c>
      <c r="H56" s="13">
        <f>IF(G56&lt;&gt;"",G56+1,IF($V$5="Sunday",IF(WEEKDAY(DATE($V$6,11,1))=3,1,""),IF(WEEKDAY(DATE($V$6,11,1))=4,1,"")))</f>
        <v>1</v>
      </c>
      <c r="I56" s="13">
        <f>IF(H56&lt;&gt;"",H56+1,IF($V$5="Sunday",IF(WEEKDAY(DATE($V$6,11,1))=4,1,""),IF(WEEKDAY(DATE($V$6,11,1))=5,1,"")))</f>
        <v>2</v>
      </c>
      <c r="J56" s="13">
        <f>IF(I56&lt;&gt;"",I56+1,IF($V$5="Sunday",IF(WEEKDAY(DATE($V$6,11,1))=5,1,""),IF(WEEKDAY(DATE($V$6,11,1))=6,1,"")))</f>
        <v>3</v>
      </c>
      <c r="K56" s="13">
        <f>IF(J56&lt;&gt;"",J56+1,IF($V$5="Sunday",IF(WEEKDAY(DATE($V$6,11,1))=6,1,""),IF(WEEKDAY(DATE($V$6,11,1))=7,1,"")))</f>
        <v>4</v>
      </c>
      <c r="L56" s="13">
        <f>IF(K56&lt;&gt;"",K56+1,IF($V$5="Sunday",IF(WEEKDAY(DATE($V$6,11,1))=7,1,""),IF(WEEKDAY(DATE($V$6,11,1))=1,1,"")))</f>
        <v>5</v>
      </c>
      <c r="M56" s="19"/>
      <c r="N56" s="13" t="str">
        <f>IF($V$5="Sunday",IF(WEEKDAY(DATE($V$6,12,1))=1,1,""),IF(WEEKDAY(DATE($V$6,12,1))=2,1,""))</f>
        <v/>
      </c>
      <c r="O56" s="13" t="str">
        <f>IF(N56&lt;&gt;"",N56+1,IF($V$5="Sunday",IF(WEEKDAY(DATE($V$6,12,1))=2,1,""),IF(WEEKDAY(DATE($V$6,12,1))=3,1,"")))</f>
        <v/>
      </c>
      <c r="P56" s="13" t="str">
        <f>IF(O56&lt;&gt;"",O56+1,IF($V$5="Sunday",IF(WEEKDAY(DATE($V$6,12,1))=3,1,""),IF(WEEKDAY(DATE($V$6,12,1))=4,1,"")))</f>
        <v/>
      </c>
      <c r="Q56" s="13" t="str">
        <f>IF(P56&lt;&gt;"",P56+1,IF($V$5="Sunday",IF(WEEKDAY(DATE($V$6,12,1))=4,1,""),IF(WEEKDAY(DATE($V$6,12,1))=5,1,"")))</f>
        <v/>
      </c>
      <c r="R56" s="13">
        <f>IF(Q56&lt;&gt;"",Q56+1,IF($V$5="Sunday",IF(WEEKDAY(DATE($V$6,12,1))=5,1,""),IF(WEEKDAY(DATE($V$6,12,1))=6,1,"")))</f>
        <v>1</v>
      </c>
      <c r="S56" s="13">
        <f>IF(R56&lt;&gt;"",R56+1,IF($V$5="Sunday",IF(WEEKDAY(DATE($V$6,12,1))=6,1,""),IF(WEEKDAY(DATE($V$6,12,1))=7,1,"")))</f>
        <v>2</v>
      </c>
      <c r="T56" s="13">
        <f>IF(S56&lt;&gt;"",S56+1,IF($V$5="Sunday",IF(WEEKDAY(DATE($V$6,12,1))=7,1,""),IF(WEEKDAY(DATE($V$6,12,1))=1,1,"")))</f>
        <v>3</v>
      </c>
      <c r="U56" s="52" t="str">
        <f>IF('Ovulation Dummy'!V50=0,"",'Ovulation Dummy'!V50)</f>
        <v/>
      </c>
      <c r="V56" s="41"/>
      <c r="W56" s="43"/>
      <c r="X56" s="42"/>
    </row>
    <row r="57" spans="2:24" ht="15" customHeight="1">
      <c r="B57" s="41"/>
      <c r="C57" s="44"/>
      <c r="D57" s="42"/>
      <c r="E57" s="52" t="str">
        <f>IF('Ovulation Dummy'!N51=0,"",'Ovulation Dummy'!N51)</f>
        <v/>
      </c>
      <c r="F57" s="13">
        <f>L56+1</f>
        <v>6</v>
      </c>
      <c r="G57" s="13">
        <f aca="true" t="shared" si="91" ref="G57:G59">F57+1</f>
        <v>7</v>
      </c>
      <c r="H57" s="13">
        <f aca="true" t="shared" si="92" ref="H57:H59">G57+1</f>
        <v>8</v>
      </c>
      <c r="I57" s="13">
        <f aca="true" t="shared" si="93" ref="I57:I59">H57+1</f>
        <v>9</v>
      </c>
      <c r="J57" s="13">
        <f aca="true" t="shared" si="94" ref="J57:J59">I57+1</f>
        <v>10</v>
      </c>
      <c r="K57" s="13">
        <f aca="true" t="shared" si="95" ref="K57:K59">J57+1</f>
        <v>11</v>
      </c>
      <c r="L57" s="13">
        <f aca="true" t="shared" si="96" ref="L57:L59">K57+1</f>
        <v>12</v>
      </c>
      <c r="M57" s="19"/>
      <c r="N57" s="13">
        <f>T56+1</f>
        <v>4</v>
      </c>
      <c r="O57" s="13">
        <f aca="true" t="shared" si="97" ref="O57:O59">N57+1</f>
        <v>5</v>
      </c>
      <c r="P57" s="13">
        <f aca="true" t="shared" si="98" ref="P57:P59">O57+1</f>
        <v>6</v>
      </c>
      <c r="Q57" s="13">
        <f aca="true" t="shared" si="99" ref="Q57:Q59">P57+1</f>
        <v>7</v>
      </c>
      <c r="R57" s="13">
        <f aca="true" t="shared" si="100" ref="R57:R59">Q57+1</f>
        <v>8</v>
      </c>
      <c r="S57" s="13">
        <f aca="true" t="shared" si="101" ref="S57:S59">R57+1</f>
        <v>9</v>
      </c>
      <c r="T57" s="13">
        <f aca="true" t="shared" si="102" ref="T57:T59">S57+1</f>
        <v>10</v>
      </c>
      <c r="U57" s="52" t="str">
        <f>IF('Ovulation Dummy'!V51=0,"",'Ovulation Dummy'!V51)</f>
        <v/>
      </c>
      <c r="V57" s="41"/>
      <c r="W57" s="43"/>
      <c r="X57" s="42"/>
    </row>
    <row r="58" spans="2:24" ht="15" customHeight="1">
      <c r="B58" s="41"/>
      <c r="C58" s="44"/>
      <c r="D58" s="42"/>
      <c r="E58" s="52" t="str">
        <f>IF('Ovulation Dummy'!N52=0,"",'Ovulation Dummy'!N52)</f>
        <v/>
      </c>
      <c r="F58" s="13">
        <f>L57+1</f>
        <v>13</v>
      </c>
      <c r="G58" s="13">
        <f t="shared" si="91"/>
        <v>14</v>
      </c>
      <c r="H58" s="13">
        <f t="shared" si="92"/>
        <v>15</v>
      </c>
      <c r="I58" s="13">
        <f t="shared" si="93"/>
        <v>16</v>
      </c>
      <c r="J58" s="13">
        <f t="shared" si="94"/>
        <v>17</v>
      </c>
      <c r="K58" s="13">
        <f t="shared" si="95"/>
        <v>18</v>
      </c>
      <c r="L58" s="13">
        <f t="shared" si="96"/>
        <v>19</v>
      </c>
      <c r="M58" s="19"/>
      <c r="N58" s="13">
        <f>T57+1</f>
        <v>11</v>
      </c>
      <c r="O58" s="13">
        <f t="shared" si="97"/>
        <v>12</v>
      </c>
      <c r="P58" s="13">
        <f t="shared" si="98"/>
        <v>13</v>
      </c>
      <c r="Q58" s="13">
        <f t="shared" si="99"/>
        <v>14</v>
      </c>
      <c r="R58" s="13">
        <f t="shared" si="100"/>
        <v>15</v>
      </c>
      <c r="S58" s="13">
        <f t="shared" si="101"/>
        <v>16</v>
      </c>
      <c r="T58" s="13">
        <f t="shared" si="102"/>
        <v>17</v>
      </c>
      <c r="U58" s="52" t="str">
        <f>IF('Ovulation Dummy'!V52=0,"",'Ovulation Dummy'!V52)</f>
        <v/>
      </c>
      <c r="V58" s="41"/>
      <c r="W58" s="43"/>
      <c r="X58" s="42"/>
    </row>
    <row r="59" spans="2:24" ht="15" customHeight="1">
      <c r="B59" s="41"/>
      <c r="C59" s="44"/>
      <c r="D59" s="42"/>
      <c r="E59" s="52" t="str">
        <f>IF('Ovulation Dummy'!N53=0,"",'Ovulation Dummy'!N53)</f>
        <v/>
      </c>
      <c r="F59" s="13">
        <f>L58+1</f>
        <v>20</v>
      </c>
      <c r="G59" s="13">
        <f t="shared" si="91"/>
        <v>21</v>
      </c>
      <c r="H59" s="13">
        <f t="shared" si="92"/>
        <v>22</v>
      </c>
      <c r="I59" s="13">
        <f t="shared" si="93"/>
        <v>23</v>
      </c>
      <c r="J59" s="13">
        <f t="shared" si="94"/>
        <v>24</v>
      </c>
      <c r="K59" s="13">
        <f t="shared" si="95"/>
        <v>25</v>
      </c>
      <c r="L59" s="13">
        <f t="shared" si="96"/>
        <v>26</v>
      </c>
      <c r="M59" s="19"/>
      <c r="N59" s="13">
        <f>T58+1</f>
        <v>18</v>
      </c>
      <c r="O59" s="13">
        <f t="shared" si="97"/>
        <v>19</v>
      </c>
      <c r="P59" s="13">
        <f t="shared" si="98"/>
        <v>20</v>
      </c>
      <c r="Q59" s="13">
        <f t="shared" si="99"/>
        <v>21</v>
      </c>
      <c r="R59" s="13">
        <f t="shared" si="100"/>
        <v>22</v>
      </c>
      <c r="S59" s="13">
        <f t="shared" si="101"/>
        <v>23</v>
      </c>
      <c r="T59" s="13">
        <f t="shared" si="102"/>
        <v>24</v>
      </c>
      <c r="U59" s="52" t="str">
        <f>IF('Ovulation Dummy'!V53=0,"",'Ovulation Dummy'!V53)</f>
        <v/>
      </c>
      <c r="V59" s="41"/>
      <c r="W59" s="43"/>
      <c r="X59" s="42"/>
    </row>
    <row r="60" spans="2:24" ht="15" customHeight="1">
      <c r="B60" s="41"/>
      <c r="C60" s="44"/>
      <c r="D60" s="42"/>
      <c r="E60" s="52" t="str">
        <f>IF('Ovulation Dummy'!N54=0,"",'Ovulation Dummy'!N54)</f>
        <v/>
      </c>
      <c r="F60" s="13">
        <f>IF(L59&lt;&gt;"",IF(DAY(EOMONTH(DATE($V$6,11,1),0))=L59,"",L59+1),"")</f>
        <v>27</v>
      </c>
      <c r="G60" s="13">
        <f aca="true" t="shared" si="103" ref="G60:L60">IF(F60&lt;&gt;"",IF(DAY(EOMONTH(DATE($V$6,11,1),0))=F60,"",F60+1),"")</f>
        <v>28</v>
      </c>
      <c r="H60" s="13">
        <f t="shared" si="103"/>
        <v>29</v>
      </c>
      <c r="I60" s="13">
        <f t="shared" si="103"/>
        <v>30</v>
      </c>
      <c r="J60" s="13" t="str">
        <f t="shared" si="103"/>
        <v/>
      </c>
      <c r="K60" s="13" t="str">
        <f t="shared" si="103"/>
        <v/>
      </c>
      <c r="L60" s="13" t="str">
        <f t="shared" si="103"/>
        <v/>
      </c>
      <c r="M60" s="19"/>
      <c r="N60" s="13">
        <f>IF(T59&lt;&gt;"",IF(DAY(EOMONTH(DATE($V$6,12,1),0))=T59,"",T59+1),"")</f>
        <v>25</v>
      </c>
      <c r="O60" s="13">
        <f aca="true" t="shared" si="104" ref="O60:T60">IF(N60&lt;&gt;"",IF(DAY(EOMONTH(DATE($V$6,12,1),0))=N60,"",N60+1),"")</f>
        <v>26</v>
      </c>
      <c r="P60" s="13">
        <f t="shared" si="104"/>
        <v>27</v>
      </c>
      <c r="Q60" s="13">
        <f t="shared" si="104"/>
        <v>28</v>
      </c>
      <c r="R60" s="13">
        <f t="shared" si="104"/>
        <v>29</v>
      </c>
      <c r="S60" s="13">
        <f t="shared" si="104"/>
        <v>30</v>
      </c>
      <c r="T60" s="13">
        <f t="shared" si="104"/>
        <v>31</v>
      </c>
      <c r="U60" s="52" t="str">
        <f>IF('Ovulation Dummy'!V54=0,"",'Ovulation Dummy'!V54)</f>
        <v/>
      </c>
      <c r="V60" s="41"/>
      <c r="W60" s="43"/>
      <c r="X60" s="42"/>
    </row>
    <row r="61" spans="2:24" ht="15" customHeight="1">
      <c r="B61" s="41"/>
      <c r="C61" s="44"/>
      <c r="D61" s="42"/>
      <c r="E61" s="52" t="str">
        <f>IF('Ovulation Dummy'!N55=0,"",'Ovulation Dummy'!N55)</f>
        <v/>
      </c>
      <c r="F61" s="13" t="str">
        <f>IF(L60&lt;&gt;"",IF(DAY(EOMONTH(DATE($V$6,11,1),0))=L60,"",L60+1),"")</f>
        <v/>
      </c>
      <c r="G61" s="13" t="str">
        <f>IF(F61&lt;&gt;"",IF(DAY(EOMONTH(DATE($V$6,11,1),0))=F61,"",F61+1),"")</f>
        <v/>
      </c>
      <c r="H61" s="31"/>
      <c r="I61" s="31"/>
      <c r="J61" s="31"/>
      <c r="K61" s="33">
        <f>$V$6</f>
        <v>2016</v>
      </c>
      <c r="L61" s="33">
        <v>11</v>
      </c>
      <c r="M61" s="19"/>
      <c r="N61" s="13" t="str">
        <f>IF(T60&lt;&gt;"",IF(DAY(EOMONTH(DATE($V$6,12,1),0))=T60,"",T60+1),"")</f>
        <v/>
      </c>
      <c r="O61" s="13" t="str">
        <f>IF(N61&lt;&gt;"",IF(DAY(EOMONTH(DATE($V$6,12,1),0))=N61,"",N61+1),"")</f>
        <v/>
      </c>
      <c r="P61" s="31"/>
      <c r="Q61" s="31"/>
      <c r="R61" s="31"/>
      <c r="S61" s="32">
        <f>$V$6</f>
        <v>2016</v>
      </c>
      <c r="T61" s="34">
        <v>12</v>
      </c>
      <c r="U61" s="52" t="str">
        <f>IF('Ovulation Dummy'!V55=0,"",'Ovulation Dummy'!V55)</f>
        <v/>
      </c>
      <c r="V61" s="41"/>
      <c r="W61" s="43"/>
      <c r="X61" s="42"/>
    </row>
    <row r="62" ht="8.25" customHeight="1"/>
    <row r="63" spans="2:24" ht="21" customHeight="1">
      <c r="B63" s="76" t="s">
        <v>25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3"/>
      <c r="N63" s="76" t="s">
        <v>36</v>
      </c>
      <c r="O63" s="76"/>
      <c r="P63" s="76"/>
      <c r="Q63" s="76"/>
      <c r="R63" s="76"/>
      <c r="S63" s="76"/>
      <c r="T63" s="76"/>
      <c r="U63" s="76"/>
      <c r="V63" s="76"/>
      <c r="W63" s="76"/>
      <c r="X63" s="76"/>
    </row>
    <row r="64" spans="2:24" ht="15" customHeight="1">
      <c r="B64" s="77" t="s">
        <v>26</v>
      </c>
      <c r="C64" s="77"/>
      <c r="D64" s="75" t="s">
        <v>27</v>
      </c>
      <c r="E64" s="75"/>
      <c r="F64" s="77" t="s">
        <v>34</v>
      </c>
      <c r="G64" s="77"/>
      <c r="H64" s="77"/>
      <c r="I64" s="77"/>
      <c r="J64" s="77"/>
      <c r="K64" s="75" t="s">
        <v>31</v>
      </c>
      <c r="L64" s="75"/>
      <c r="M64" s="74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</row>
    <row r="65" spans="2:24" ht="15" customHeight="1">
      <c r="B65" s="77" t="s">
        <v>28</v>
      </c>
      <c r="C65" s="77"/>
      <c r="D65" s="75" t="s">
        <v>29</v>
      </c>
      <c r="E65" s="75"/>
      <c r="F65" s="77" t="s">
        <v>35</v>
      </c>
      <c r="G65" s="77"/>
      <c r="H65" s="77"/>
      <c r="I65" s="77"/>
      <c r="J65" s="77"/>
      <c r="K65" s="75" t="s">
        <v>32</v>
      </c>
      <c r="L65" s="75"/>
      <c r="M65" s="74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</row>
    <row r="66" spans="2:24" ht="15" customHeight="1">
      <c r="B66" s="77" t="s">
        <v>33</v>
      </c>
      <c r="C66" s="77"/>
      <c r="D66" s="75" t="s">
        <v>30</v>
      </c>
      <c r="E66" s="75"/>
      <c r="F66" s="75"/>
      <c r="G66" s="75"/>
      <c r="H66" s="75"/>
      <c r="I66" s="75"/>
      <c r="J66" s="75"/>
      <c r="K66" s="75"/>
      <c r="L66" s="75"/>
      <c r="M66" s="74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</row>
    <row r="67" ht="15" customHeight="1"/>
    <row r="68" ht="15" customHeight="1"/>
    <row r="69" ht="15" customHeight="1"/>
    <row r="70" ht="17.1" customHeight="1"/>
    <row r="71" ht="17.1" customHeight="1"/>
    <row r="72" ht="17.1" customHeight="1"/>
    <row r="73" ht="17.1" customHeight="1"/>
    <row r="74" ht="17.1" customHeight="1"/>
    <row r="75" ht="17.1" customHeight="1"/>
    <row r="76" ht="17.1" customHeight="1"/>
    <row r="77" ht="17.1" customHeight="1"/>
    <row r="78" ht="17.1" customHeight="1"/>
    <row r="79" ht="17.1" customHeight="1"/>
    <row r="80" ht="17.1" customHeight="1"/>
    <row r="81" ht="17.1" customHeight="1"/>
    <row r="82" ht="17.1" customHeight="1"/>
    <row r="83" ht="17.1" customHeight="1"/>
    <row r="84" ht="17.1" customHeight="1"/>
    <row r="85" ht="17.1" customHeight="1"/>
    <row r="86" ht="17.1" customHeight="1"/>
    <row r="87" ht="17.1" customHeight="1"/>
    <row r="88" ht="17.1" customHeight="1"/>
    <row r="89" ht="17.1" customHeight="1"/>
    <row r="90" ht="17.1" customHeight="1"/>
    <row r="91" ht="17.1" customHeight="1"/>
    <row r="92" ht="17.1" customHeight="1"/>
    <row r="93" ht="17.1" customHeight="1"/>
    <row r="94" ht="17.1" customHeight="1"/>
    <row r="95" ht="17.1" customHeight="1"/>
    <row r="96" ht="17.1" customHeight="1"/>
    <row r="97" ht="17.1" customHeight="1"/>
    <row r="98" ht="17.1" customHeight="1"/>
    <row r="99" ht="17.1" customHeight="1"/>
    <row r="100" ht="17.1" customHeight="1"/>
    <row r="101" ht="17.1" customHeight="1"/>
    <row r="102" ht="17.1" customHeight="1"/>
    <row r="103" ht="17.1" customHeight="1"/>
    <row r="104" ht="17.1" customHeight="1"/>
    <row r="105" ht="17.1" customHeight="1"/>
    <row r="106" ht="17.1" customHeight="1"/>
    <row r="107" ht="17.1" customHeight="1"/>
    <row r="108" ht="17.1" customHeight="1"/>
    <row r="109" ht="17.1" customHeight="1"/>
    <row r="110" ht="17.1" customHeight="1"/>
    <row r="111" ht="17.1" customHeight="1"/>
    <row r="112" ht="17.1" customHeight="1"/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  <row r="124" ht="17.1" customHeight="1"/>
    <row r="125" ht="17.1" customHeight="1"/>
    <row r="126" ht="17.1" customHeight="1"/>
    <row r="127" ht="17.1" customHeight="1"/>
    <row r="128" ht="17.1" customHeight="1"/>
    <row r="129" ht="17.1" customHeight="1"/>
    <row r="130" ht="17.1" customHeight="1"/>
    <row r="131" ht="17.1" customHeight="1"/>
    <row r="132" ht="17.1" customHeight="1"/>
    <row r="133" ht="17.1" customHeight="1"/>
    <row r="134" ht="17.1" customHeight="1"/>
    <row r="135" ht="17.1" customHeight="1"/>
    <row r="136" ht="17.1" customHeight="1"/>
    <row r="137" ht="17.1" customHeight="1"/>
    <row r="138" ht="17.1" customHeight="1"/>
    <row r="139" ht="17.1" customHeight="1"/>
    <row r="140" ht="17.1" customHeight="1"/>
    <row r="141" ht="17.1" customHeight="1"/>
    <row r="142" ht="17.1" customHeight="1"/>
    <row r="143" ht="17.1" customHeight="1"/>
    <row r="144" ht="17.1" customHeight="1"/>
    <row r="145" ht="17.1" customHeight="1"/>
    <row r="146" ht="17.1" customHeight="1"/>
    <row r="147" ht="17.1" customHeight="1"/>
    <row r="148" ht="17.1" customHeight="1"/>
    <row r="149" ht="17.1" customHeight="1"/>
    <row r="150" ht="17.1" customHeight="1"/>
    <row r="151" ht="17.1" customHeight="1"/>
    <row r="152" ht="17.1" customHeight="1"/>
    <row r="153" ht="17.1" customHeight="1"/>
    <row r="154" ht="17.1" customHeight="1"/>
    <row r="155" ht="17.1" customHeight="1"/>
    <row r="156" ht="17.1" customHeight="1"/>
    <row r="157" ht="17.1" customHeight="1"/>
    <row r="158" ht="17.1" customHeight="1"/>
    <row r="159" ht="17.1" customHeight="1"/>
    <row r="160" ht="17.1" customHeight="1"/>
    <row r="161" ht="17.1" customHeight="1"/>
    <row r="162" ht="17.1" customHeight="1"/>
    <row r="163" ht="17.1" customHeight="1"/>
    <row r="164" ht="17.1" customHeight="1"/>
    <row r="165" ht="17.1" customHeight="1"/>
    <row r="166" ht="17.1" customHeight="1"/>
    <row r="167" ht="17.1" customHeight="1"/>
    <row r="168" ht="17.1" customHeight="1"/>
    <row r="169" ht="17.1" customHeight="1"/>
    <row r="170" ht="17.1" customHeight="1"/>
    <row r="171" ht="17.1" customHeight="1"/>
    <row r="172" ht="17.1" customHeight="1"/>
    <row r="173" ht="17.1" customHeight="1"/>
    <row r="174" ht="17.1" customHeight="1"/>
    <row r="175" ht="17.1" customHeight="1"/>
    <row r="176" ht="17.1" customHeight="1"/>
    <row r="177" ht="17.1" customHeight="1"/>
    <row r="178" ht="17.1" customHeight="1"/>
    <row r="179" ht="17.1" customHeight="1"/>
    <row r="180" ht="17.1" customHeight="1"/>
    <row r="181" ht="17.1" customHeight="1"/>
    <row r="182" ht="17.1" customHeight="1"/>
    <row r="183" ht="17.1" customHeight="1"/>
    <row r="184" ht="17.1" customHeight="1"/>
    <row r="185" ht="17.1" customHeight="1"/>
    <row r="186" ht="17.1" customHeight="1"/>
    <row r="187" ht="17.1" customHeight="1"/>
    <row r="188" ht="17.1" customHeight="1"/>
    <row r="189" ht="17.1" customHeight="1"/>
    <row r="190" ht="17.1" customHeight="1"/>
    <row r="191" ht="17.1" customHeight="1"/>
    <row r="192" ht="17.1" customHeight="1"/>
    <row r="193" ht="17.1" customHeight="1"/>
    <row r="194" ht="17.1" customHeight="1"/>
    <row r="195" ht="17.1" customHeight="1"/>
    <row r="196" ht="17.1" customHeight="1"/>
    <row r="197" ht="17.1" customHeight="1"/>
    <row r="198" ht="17.1" customHeight="1"/>
    <row r="199" ht="17.1" customHeight="1"/>
    <row r="200" ht="17.1" customHeight="1"/>
    <row r="201" ht="17.1" customHeight="1"/>
    <row r="202" ht="17.1" customHeight="1"/>
    <row r="203" ht="17.1" customHeight="1"/>
    <row r="204" ht="17.1" customHeight="1"/>
    <row r="205" ht="17.1" customHeight="1"/>
    <row r="206" ht="17.1" customHeight="1"/>
    <row r="207" ht="17.1" customHeight="1"/>
    <row r="208" ht="17.1" customHeight="1"/>
    <row r="209" ht="17.1" customHeight="1"/>
    <row r="210" ht="17.1" customHeight="1"/>
    <row r="211" ht="17.1" customHeight="1"/>
    <row r="212" ht="17.1" customHeight="1"/>
    <row r="213" ht="17.1" customHeight="1"/>
    <row r="214" ht="17.1" customHeight="1"/>
    <row r="215" ht="17.1" customHeight="1"/>
    <row r="216" ht="17.1" customHeight="1"/>
    <row r="217" ht="17.1" customHeight="1"/>
    <row r="218" ht="17.1" customHeight="1"/>
    <row r="219" ht="17.1" customHeight="1"/>
    <row r="220" ht="17.1" customHeight="1"/>
    <row r="221" ht="17.1" customHeight="1"/>
    <row r="222" ht="17.1" customHeight="1"/>
    <row r="223" ht="17.1" customHeight="1"/>
    <row r="224" ht="17.1" customHeight="1"/>
    <row r="225" ht="17.1" customHeight="1"/>
    <row r="226" ht="17.1" customHeight="1"/>
    <row r="227" ht="17.1" customHeight="1"/>
    <row r="228" ht="17.1" customHeight="1"/>
    <row r="229" ht="17.1" customHeight="1"/>
    <row r="230" ht="17.1" customHeight="1"/>
    <row r="231" ht="17.1" customHeight="1"/>
    <row r="232" ht="17.1" customHeight="1"/>
    <row r="233" ht="17.1" customHeight="1"/>
    <row r="234" ht="17.1" customHeight="1"/>
    <row r="235" ht="17.1" customHeight="1"/>
    <row r="236" ht="17.1" customHeight="1"/>
    <row r="237" ht="17.1" customHeight="1"/>
    <row r="238" ht="17.1" customHeight="1"/>
    <row r="239" ht="17.1" customHeight="1"/>
    <row r="240" ht="17.1" customHeight="1"/>
    <row r="241" ht="17.1" customHeight="1"/>
    <row r="242" ht="17.1" customHeight="1"/>
    <row r="243" ht="17.1" customHeight="1"/>
    <row r="244" ht="17.1" customHeight="1"/>
    <row r="245" ht="17.1" customHeight="1"/>
    <row r="246" ht="17.1" customHeight="1"/>
    <row r="247" ht="17.1" customHeight="1"/>
    <row r="248" ht="17.1" customHeight="1"/>
    <row r="249" ht="17.1" customHeight="1"/>
    <row r="250" ht="17.1" customHeight="1"/>
    <row r="251" ht="17.1" customHeight="1"/>
    <row r="252" ht="17.1" customHeight="1"/>
    <row r="253" ht="17.1" customHeight="1"/>
    <row r="254" ht="17.1" customHeight="1"/>
    <row r="255" ht="17.1" customHeight="1"/>
    <row r="256" ht="17.1" customHeight="1"/>
    <row r="257" ht="17.1" customHeight="1"/>
    <row r="258" ht="17.1" customHeight="1"/>
    <row r="259" ht="17.1" customHeight="1"/>
    <row r="260" ht="17.1" customHeight="1"/>
    <row r="261" ht="17.1" customHeight="1"/>
    <row r="262" ht="17.1" customHeight="1"/>
    <row r="263" ht="17.1" customHeight="1"/>
    <row r="264" ht="17.1" customHeight="1"/>
    <row r="265" ht="17.1" customHeight="1"/>
    <row r="266" ht="17.1" customHeight="1"/>
    <row r="267" ht="17.1" customHeight="1"/>
    <row r="268" ht="17.1" customHeight="1"/>
    <row r="269" ht="17.1" customHeight="1"/>
    <row r="270" ht="17.1" customHeight="1"/>
  </sheetData>
  <sheetProtection formatCells="0" formatColumns="0" formatRows="0" insertColumns="0" insertRows="0" deleteColumns="0" deleteRows="0" sort="0" autoFilter="0" pivotTables="0"/>
  <mergeCells count="51">
    <mergeCell ref="B2:X2"/>
    <mergeCell ref="E45:E46"/>
    <mergeCell ref="E54:E55"/>
    <mergeCell ref="U9:U10"/>
    <mergeCell ref="U18:U19"/>
    <mergeCell ref="U27:U28"/>
    <mergeCell ref="U36:U37"/>
    <mergeCell ref="U45:U46"/>
    <mergeCell ref="U54:U55"/>
    <mergeCell ref="N54:T54"/>
    <mergeCell ref="N45:T45"/>
    <mergeCell ref="F45:L45"/>
    <mergeCell ref="N36:T36"/>
    <mergeCell ref="F54:L54"/>
    <mergeCell ref="N18:T18"/>
    <mergeCell ref="F36:L36"/>
    <mergeCell ref="V4:W4"/>
    <mergeCell ref="V6:W6"/>
    <mergeCell ref="E9:E10"/>
    <mergeCell ref="V5:W5"/>
    <mergeCell ref="G4:K4"/>
    <mergeCell ref="G5:H5"/>
    <mergeCell ref="G6:H6"/>
    <mergeCell ref="E36:E37"/>
    <mergeCell ref="N27:T27"/>
    <mergeCell ref="F9:L9"/>
    <mergeCell ref="N9:T9"/>
    <mergeCell ref="F27:L27"/>
    <mergeCell ref="E18:E19"/>
    <mergeCell ref="E27:E28"/>
    <mergeCell ref="F18:L18"/>
    <mergeCell ref="F64:J64"/>
    <mergeCell ref="F65:J65"/>
    <mergeCell ref="B63:L63"/>
    <mergeCell ref="F66:J66"/>
    <mergeCell ref="K64:L64"/>
    <mergeCell ref="K65:L65"/>
    <mergeCell ref="K66:L66"/>
    <mergeCell ref="B64:C64"/>
    <mergeCell ref="B65:C65"/>
    <mergeCell ref="B66:C66"/>
    <mergeCell ref="D64:E64"/>
    <mergeCell ref="D65:E65"/>
    <mergeCell ref="D66:E66"/>
    <mergeCell ref="P66:X66"/>
    <mergeCell ref="N64:O64"/>
    <mergeCell ref="N65:O65"/>
    <mergeCell ref="N66:O66"/>
    <mergeCell ref="N63:X63"/>
    <mergeCell ref="P64:X64"/>
    <mergeCell ref="P65:X65"/>
  </mergeCells>
  <conditionalFormatting sqref="S47:T51 N48:T51 N47:R52">
    <cfRule type="expression" priority="910" dxfId="402" stopIfTrue="1">
      <formula>AND(N47&lt;&gt;"",MATCH(DATE($S$52,$T$52,N47),Courses,0))</formula>
    </cfRule>
    <cfRule type="expression" priority="911" dxfId="401" stopIfTrue="1">
      <formula>AND(N47&lt;&gt;"",MATCH(DATE($S$52,$T$52,N47),Event,0))</formula>
    </cfRule>
    <cfRule type="expression" priority="912" dxfId="400" stopIfTrue="1">
      <formula>AND(N47&lt;&gt;"",MATCH(DATE($S$52,$T$52,N47),Holiday,0))</formula>
    </cfRule>
  </conditionalFormatting>
  <conditionalFormatting sqref="K56:L60 F57:L60 F56:J61">
    <cfRule type="expression" priority="913" dxfId="402" stopIfTrue="1">
      <formula>AND(F56&lt;&gt;"",MATCH(DATE($K$61,$L$61,F56),Courses,0))</formula>
    </cfRule>
    <cfRule type="expression" priority="914" dxfId="401" stopIfTrue="1">
      <formula>AND(F56&lt;&gt;"",MATCH(DATE($K$61,$L$61,F56),Event,0))</formula>
    </cfRule>
    <cfRule type="expression" priority="915" dxfId="400" stopIfTrue="1">
      <formula>AND(F56&lt;&gt;"",MATCH(DATE($K$61,$L$61,F56),Holiday,0))</formula>
    </cfRule>
  </conditionalFormatting>
  <conditionalFormatting sqref="S56:T60 N57:T60 N56:R61">
    <cfRule type="expression" priority="916" dxfId="402" stopIfTrue="1">
      <formula>AND(N56&lt;&gt;"",MATCH(DATE($S$61,$T$61,N56),Courses,0))</formula>
    </cfRule>
    <cfRule type="expression" priority="917" dxfId="401" stopIfTrue="1">
      <formula>AND(N56&lt;&gt;"",MATCH(DATE($S$61,$T$61,N56),Event,0))</formula>
    </cfRule>
    <cfRule type="expression" priority="918" dxfId="400" stopIfTrue="1">
      <formula>AND(N56&lt;&gt;"",MATCH(DATE($S$61,$T$61,N56),Holiday,0))</formula>
    </cfRule>
  </conditionalFormatting>
  <conditionalFormatting sqref="K47:L51 F49:L51 F47:J52">
    <cfRule type="expression" priority="919" dxfId="402" stopIfTrue="1">
      <formula>AND(F47&lt;&gt;"",MATCH(DATE($K$52,$L$52,F47),Courses,0))</formula>
    </cfRule>
    <cfRule type="expression" priority="920" dxfId="401" stopIfTrue="1">
      <formula>AND(F47&lt;&gt;"",MATCH(DATE($K$52,$L$52,F47),Event,0))</formula>
    </cfRule>
    <cfRule type="expression" priority="921" dxfId="400" stopIfTrue="1">
      <formula>AND(F47&lt;&gt;"",MATCH(DATE($K$52,$L$52,F47),Holiday,0))</formula>
    </cfRule>
  </conditionalFormatting>
  <conditionalFormatting sqref="K38:L42 F39:L42 F38:J43">
    <cfRule type="expression" priority="922" dxfId="402" stopIfTrue="1">
      <formula>AND(F38&lt;&gt;"",MATCH(DATE($K$43,$L$43,F38),Courses,0))</formula>
    </cfRule>
    <cfRule type="expression" priority="923" dxfId="401" stopIfTrue="1">
      <formula>AND(F38&lt;&gt;"",MATCH(DATE($K$43,$L$43,F38),Event,0))</formula>
    </cfRule>
    <cfRule type="expression" priority="924" dxfId="400" stopIfTrue="1">
      <formula>AND(F38&lt;&gt;"",MATCH(DATE($K$43,$L$43,F38),Holiday,0))</formula>
    </cfRule>
  </conditionalFormatting>
  <conditionalFormatting sqref="S38:T42 N39:T42 N38:R43">
    <cfRule type="expression" priority="925" dxfId="402" stopIfTrue="1">
      <formula>AND(N38&lt;&gt;"",MATCH(DATE($S$43,$T$43,N38),Courses,0))</formula>
    </cfRule>
    <cfRule type="expression" priority="926" dxfId="401" stopIfTrue="1">
      <formula>MATCH(DATE($S$43,$T$43,N38),Event,0)</formula>
    </cfRule>
    <cfRule type="expression" priority="927" dxfId="400" stopIfTrue="1">
      <formula>AND(N38&lt;&gt;"",MATCH(DATE($S$43,$T$43,N38),Holiday,0))</formula>
    </cfRule>
  </conditionalFormatting>
  <conditionalFormatting sqref="K29:L33 F30:L33 F29:J34">
    <cfRule type="expression" priority="928" dxfId="402" stopIfTrue="1">
      <formula>AND(F29&lt;&gt;"",MATCH(DATE($K$34,$L$34,F29),Courses,0))</formula>
    </cfRule>
    <cfRule type="expression" priority="929" dxfId="401" stopIfTrue="1">
      <formula>AND(F29&lt;&gt;"",MATCH(DATE($K$34,$L$34,F29),Event,0))</formula>
    </cfRule>
    <cfRule type="expression" priority="930" dxfId="400" stopIfTrue="1">
      <formula>AND(F29&lt;&gt;"",MATCH(DATE($K$34,$L$34,F29),Holiday,0))</formula>
    </cfRule>
  </conditionalFormatting>
  <conditionalFormatting sqref="S29:T33 N30:T33 M33:S33 N29:R34">
    <cfRule type="expression" priority="931" dxfId="402" stopIfTrue="1">
      <formula>AND(M29&lt;&gt;"",MATCH(DATE($S$34,$T$34,M29),Courses,0))</formula>
    </cfRule>
    <cfRule type="expression" priority="932" dxfId="401" stopIfTrue="1">
      <formula>AND(M29&lt;&gt;"",MATCH(DATE($S$34,$T$34,M29),Event,0))</formula>
    </cfRule>
    <cfRule type="expression" priority="933" dxfId="400" stopIfTrue="1">
      <formula>AND(M29&lt;&gt;"",MATCH(DATE($S$34,$T$34,M29),Holiday,0))</formula>
    </cfRule>
  </conditionalFormatting>
  <conditionalFormatting sqref="S20:T24 N21:T24 N20:R25">
    <cfRule type="expression" priority="934" dxfId="402" stopIfTrue="1">
      <formula>AND(N20&lt;&gt;"",MATCH(DATE($S$25,$T$25,N20),Courses,0))</formula>
    </cfRule>
    <cfRule type="expression" priority="935" dxfId="401" stopIfTrue="1">
      <formula>AND(N20&lt;&gt;"",MATCH(DATE($S$25,$T$25,N20),Event,0))</formula>
    </cfRule>
    <cfRule type="expression" priority="936" dxfId="400" stopIfTrue="1">
      <formula>AND(N20&lt;&gt;"",MATCH(DATE($S$25,$T$25,N20),Holiday,0))</formula>
    </cfRule>
  </conditionalFormatting>
  <conditionalFormatting sqref="K11:L15 F12:L15 F11:J16">
    <cfRule type="expression" priority="937" dxfId="402" stopIfTrue="1">
      <formula>AND(F11&lt;&gt;"",MATCH(DATE($K$16,$L$16,F11),Courses,0))</formula>
    </cfRule>
    <cfRule type="expression" priority="938" dxfId="401" stopIfTrue="1">
      <formula>AND(F11&lt;&gt;"",MATCH(DATE($K$16,$L$16,F11),Event,0))</formula>
    </cfRule>
    <cfRule type="expression" priority="939" dxfId="400" stopIfTrue="1">
      <formula>AND(F11&lt;&gt;"",MATCH(DATE($K$16,$L$16,F11),Holiday,0))</formula>
    </cfRule>
  </conditionalFormatting>
  <conditionalFormatting sqref="S11:T15 N12:T15 N11:R16">
    <cfRule type="expression" priority="940" dxfId="402" stopIfTrue="1">
      <formula>AND(N11&lt;&gt;"",MATCH(DATE($S$16,$T$16,N11),Courses,0))</formula>
    </cfRule>
    <cfRule type="expression" priority="941" dxfId="401" stopIfTrue="1">
      <formula>AND(N11&lt;&gt;"",MATCH(DATE($S$16,$T$16,N11),Event,0))</formula>
    </cfRule>
    <cfRule type="expression" priority="942" dxfId="400" stopIfTrue="1">
      <formula>AND(N11&lt;&gt;"",MATCH(DATE($S$16,$T$16,N11),Holiday,0))</formula>
    </cfRule>
  </conditionalFormatting>
  <conditionalFormatting sqref="K20:L24 F21:L24 F20:J25">
    <cfRule type="expression" priority="943" dxfId="402" stopIfTrue="1">
      <formula>AND(F20&lt;&gt;"",MATCH(DATE($K$25,$L$25,F20),Courses,0))</formula>
    </cfRule>
    <cfRule type="expression" priority="944" dxfId="401" stopIfTrue="1">
      <formula>AND(F20&lt;&gt;"",MATCH(DATE($K$25,$L$25,F20),Event,0))</formula>
    </cfRule>
    <cfRule type="expression" priority="945" dxfId="400" stopIfTrue="1">
      <formula>AND(F20&lt;&gt;"",MATCH(DATE($K$25,$L$25,F20),Holiday,0))</formula>
    </cfRule>
  </conditionalFormatting>
  <conditionalFormatting sqref="N56:T61">
    <cfRule type="cellIs" priority="909" dxfId="399" operator="equal" stopIfTrue="1">
      <formula>""</formula>
    </cfRule>
  </conditionalFormatting>
  <conditionalFormatting sqref="F56:L61">
    <cfRule type="cellIs" priority="908" dxfId="399" operator="equal" stopIfTrue="1">
      <formula>""</formula>
    </cfRule>
  </conditionalFormatting>
  <conditionalFormatting sqref="N47:T52">
    <cfRule type="cellIs" priority="907" dxfId="399" operator="equal" stopIfTrue="1">
      <formula>""</formula>
    </cfRule>
  </conditionalFormatting>
  <conditionalFormatting sqref="F47:L52">
    <cfRule type="cellIs" priority="906" dxfId="399" operator="equal" stopIfTrue="1">
      <formula>""</formula>
    </cfRule>
  </conditionalFormatting>
  <conditionalFormatting sqref="N38:T43">
    <cfRule type="cellIs" priority="905" dxfId="399" operator="equal" stopIfTrue="1">
      <formula>""</formula>
    </cfRule>
  </conditionalFormatting>
  <conditionalFormatting sqref="F38:L43">
    <cfRule type="cellIs" priority="871" dxfId="399" operator="equal" stopIfTrue="1">
      <formula>""</formula>
    </cfRule>
  </conditionalFormatting>
  <conditionalFormatting sqref="F20:L25">
    <cfRule type="cellIs" priority="903" dxfId="399" operator="equal" stopIfTrue="1">
      <formula>""</formula>
    </cfRule>
  </conditionalFormatting>
  <conditionalFormatting sqref="N11:T16">
    <cfRule type="cellIs" priority="902" dxfId="399" operator="equal" stopIfTrue="1">
      <formula>""</formula>
    </cfRule>
  </conditionalFormatting>
  <conditionalFormatting sqref="F11:L16">
    <cfRule type="cellIs" priority="872" dxfId="399" operator="equal" stopIfTrue="1">
      <formula>""</formula>
    </cfRule>
  </conditionalFormatting>
  <conditionalFormatting sqref="N20:T25">
    <cfRule type="cellIs" priority="900" dxfId="399" operator="equal" stopIfTrue="1">
      <formula>""</formula>
    </cfRule>
  </conditionalFormatting>
  <conditionalFormatting sqref="F29:L34">
    <cfRule type="cellIs" priority="899" dxfId="399" operator="equal" stopIfTrue="1">
      <formula>""</formula>
    </cfRule>
  </conditionalFormatting>
  <conditionalFormatting sqref="M33:S33 N29:T34">
    <cfRule type="cellIs" priority="898" dxfId="399" operator="equal" stopIfTrue="1">
      <formula>""</formula>
    </cfRule>
  </conditionalFormatting>
  <conditionalFormatting sqref="E36:E37">
    <cfRule type="expression" priority="893" dxfId="871">
      <formula>SUM(E38:E43)&gt;0</formula>
    </cfRule>
  </conditionalFormatting>
  <conditionalFormatting sqref="E45:E46">
    <cfRule type="expression" priority="883" dxfId="871">
      <formula>SUM(E47:E52)&gt;0</formula>
    </cfRule>
  </conditionalFormatting>
  <conditionalFormatting sqref="E54:E55">
    <cfRule type="expression" priority="882" dxfId="871">
      <formula>SUM(E56:E61)&gt;0</formula>
    </cfRule>
  </conditionalFormatting>
  <conditionalFormatting sqref="U54:U55">
    <cfRule type="expression" priority="881" dxfId="871">
      <formula>SUM(U56:U61)&gt;0</formula>
    </cfRule>
  </conditionalFormatting>
  <conditionalFormatting sqref="U45:U46">
    <cfRule type="expression" priority="880" dxfId="871">
      <formula>SUM(U47:U52)&gt;0</formula>
    </cfRule>
  </conditionalFormatting>
  <conditionalFormatting sqref="U36:U37">
    <cfRule type="expression" priority="879" dxfId="871">
      <formula>SUM(U38:U43)&gt;0</formula>
    </cfRule>
  </conditionalFormatting>
  <conditionalFormatting sqref="U27:U28">
    <cfRule type="expression" priority="878" dxfId="871">
      <formula>SUM(U29:U34)&gt;0</formula>
    </cfRule>
  </conditionalFormatting>
  <conditionalFormatting sqref="E27:E28">
    <cfRule type="expression" priority="877" dxfId="871">
      <formula>SUM(E29:E34)&gt;0</formula>
    </cfRule>
  </conditionalFormatting>
  <conditionalFormatting sqref="E18:E19">
    <cfRule type="expression" priority="876" dxfId="871">
      <formula>SUM(E20:E25)&gt;0</formula>
    </cfRule>
  </conditionalFormatting>
  <conditionalFormatting sqref="U18:U19">
    <cfRule type="expression" priority="875" dxfId="871">
      <formula>SUM(U20:U25)&gt;0</formula>
    </cfRule>
  </conditionalFormatting>
  <conditionalFormatting sqref="U9:U10">
    <cfRule type="expression" priority="874" dxfId="871">
      <formula>SUM(U11:U16)&gt;0</formula>
    </cfRule>
  </conditionalFormatting>
  <conditionalFormatting sqref="E9:E10">
    <cfRule type="expression" priority="873" dxfId="871">
      <formula>SUM(E11:E16)&gt;0</formula>
    </cfRule>
  </conditionalFormatting>
  <conditionalFormatting sqref="F38">
    <cfRule type="expression" priority="904" dxfId="0" stopIfTrue="1">
      <formula>AND(F38&lt;&gt;"",SUMPRODUCT(($B$36:$B$43=F38)*1))</formula>
    </cfRule>
  </conditionalFormatting>
  <conditionalFormatting sqref="G38">
    <cfRule type="expression" priority="870" dxfId="0" stopIfTrue="1">
      <formula>AND(G38&lt;&gt;"",SUMPRODUCT(($B$36:$B$43=G38)*1))</formula>
    </cfRule>
  </conditionalFormatting>
  <conditionalFormatting sqref="G39">
    <cfRule type="expression" priority="869" dxfId="0" stopIfTrue="1">
      <formula>AND(G39&lt;&gt;"",SUMPRODUCT(($B$36:$B$43=G39)*1))</formula>
    </cfRule>
  </conditionalFormatting>
  <conditionalFormatting sqref="G40">
    <cfRule type="expression" priority="868" dxfId="0" stopIfTrue="1">
      <formula>AND(G40&lt;&gt;"",SUMPRODUCT(($B$36:$B$43=G40)*1))</formula>
    </cfRule>
  </conditionalFormatting>
  <conditionalFormatting sqref="G41">
    <cfRule type="expression" priority="867" dxfId="0" stopIfTrue="1">
      <formula>AND(G41&lt;&gt;"",SUMPRODUCT(($B$36:$B$43=G41)*1))</formula>
    </cfRule>
  </conditionalFormatting>
  <conditionalFormatting sqref="G42">
    <cfRule type="expression" priority="866" dxfId="0" stopIfTrue="1">
      <formula>AND(G42&lt;&gt;"",SUMPRODUCT(($B$36:$B$43=G42)*1))</formula>
    </cfRule>
  </conditionalFormatting>
  <conditionalFormatting sqref="G43">
    <cfRule type="expression" priority="865" dxfId="0" stopIfTrue="1">
      <formula>AND(G43&lt;&gt;"",SUMPRODUCT(($B$36:$B$43=G43)*1))</formula>
    </cfRule>
  </conditionalFormatting>
  <conditionalFormatting sqref="G38">
    <cfRule type="expression" priority="864" dxfId="0" stopIfTrue="1">
      <formula>AND(G38&lt;&gt;"",SUMPRODUCT(($B$36:$B$43=G38)*1))</formula>
    </cfRule>
  </conditionalFormatting>
  <conditionalFormatting sqref="H38">
    <cfRule type="expression" priority="863" dxfId="0" stopIfTrue="1">
      <formula>AND(H38&lt;&gt;"",SUMPRODUCT(($B$36:$B$43=H38)*1))</formula>
    </cfRule>
  </conditionalFormatting>
  <conditionalFormatting sqref="H38">
    <cfRule type="expression" priority="862" dxfId="0" stopIfTrue="1">
      <formula>AND(H38&lt;&gt;"",SUMPRODUCT(($B$36:$B$43=H38)*1))</formula>
    </cfRule>
  </conditionalFormatting>
  <conditionalFormatting sqref="I38">
    <cfRule type="expression" priority="861" dxfId="0" stopIfTrue="1">
      <formula>AND(I38&lt;&gt;"",SUMPRODUCT(($B$36:$B$43=I38)*1))</formula>
    </cfRule>
  </conditionalFormatting>
  <conditionalFormatting sqref="I38">
    <cfRule type="expression" priority="860" dxfId="0" stopIfTrue="1">
      <formula>AND(I38&lt;&gt;"",SUMPRODUCT(($B$36:$B$43=I38)*1))</formula>
    </cfRule>
  </conditionalFormatting>
  <conditionalFormatting sqref="J38">
    <cfRule type="expression" priority="859" dxfId="0" stopIfTrue="1">
      <formula>AND(J38&lt;&gt;"",SUMPRODUCT(($B$36:$B$43=J38)*1))</formula>
    </cfRule>
  </conditionalFormatting>
  <conditionalFormatting sqref="J38">
    <cfRule type="expression" priority="858" dxfId="0" stopIfTrue="1">
      <formula>AND(J38&lt;&gt;"",SUMPRODUCT(($B$36:$B$43=J38)*1))</formula>
    </cfRule>
  </conditionalFormatting>
  <conditionalFormatting sqref="K38">
    <cfRule type="expression" priority="857" dxfId="0" stopIfTrue="1">
      <formula>AND(K38&lt;&gt;"",SUMPRODUCT(($B$36:$B$43=K38)*1))</formula>
    </cfRule>
  </conditionalFormatting>
  <conditionalFormatting sqref="K38">
    <cfRule type="expression" priority="856" dxfId="0" stopIfTrue="1">
      <formula>AND(K38&lt;&gt;"",SUMPRODUCT(($B$36:$B$43=K38)*1))</formula>
    </cfRule>
  </conditionalFormatting>
  <conditionalFormatting sqref="L38">
    <cfRule type="expression" priority="855" dxfId="0" stopIfTrue="1">
      <formula>AND(L38&lt;&gt;"",SUMPRODUCT(($B$36:$B$43=L38)*1))</formula>
    </cfRule>
  </conditionalFormatting>
  <conditionalFormatting sqref="L38">
    <cfRule type="expression" priority="854" dxfId="0" stopIfTrue="1">
      <formula>AND(L38&lt;&gt;"",SUMPRODUCT(($B$36:$B$43=L38)*1))</formula>
    </cfRule>
  </conditionalFormatting>
  <conditionalFormatting sqref="L39">
    <cfRule type="expression" priority="853" dxfId="0" stopIfTrue="1">
      <formula>AND(L39&lt;&gt;"",SUMPRODUCT(($B$36:$B$43=L39)*1))</formula>
    </cfRule>
  </conditionalFormatting>
  <conditionalFormatting sqref="L39">
    <cfRule type="expression" priority="852" dxfId="0" stopIfTrue="1">
      <formula>AND(L39&lt;&gt;"",SUMPRODUCT(($B$36:$B$43=L39)*1))</formula>
    </cfRule>
  </conditionalFormatting>
  <conditionalFormatting sqref="K39">
    <cfRule type="expression" priority="851" dxfId="0" stopIfTrue="1">
      <formula>AND(K39&lt;&gt;"",SUMPRODUCT(($B$36:$B$43=K39)*1))</formula>
    </cfRule>
  </conditionalFormatting>
  <conditionalFormatting sqref="K39">
    <cfRule type="expression" priority="850" dxfId="0" stopIfTrue="1">
      <formula>AND(K39&lt;&gt;"",SUMPRODUCT(($B$36:$B$43=K39)*1))</formula>
    </cfRule>
  </conditionalFormatting>
  <conditionalFormatting sqref="J39">
    <cfRule type="expression" priority="849" dxfId="0" stopIfTrue="1">
      <formula>AND(J39&lt;&gt;"",SUMPRODUCT(($B$36:$B$43=J39)*1))</formula>
    </cfRule>
  </conditionalFormatting>
  <conditionalFormatting sqref="J39">
    <cfRule type="expression" priority="848" dxfId="0" stopIfTrue="1">
      <formula>AND(J39&lt;&gt;"",SUMPRODUCT(($B$36:$B$43=J39)*1))</formula>
    </cfRule>
  </conditionalFormatting>
  <conditionalFormatting sqref="I39">
    <cfRule type="expression" priority="847" dxfId="0" stopIfTrue="1">
      <formula>AND(I39&lt;&gt;"",SUMPRODUCT(($B$36:$B$43=I39)*1))</formula>
    </cfRule>
  </conditionalFormatting>
  <conditionalFormatting sqref="I39">
    <cfRule type="expression" priority="846" dxfId="0" stopIfTrue="1">
      <formula>AND(I39&lt;&gt;"",SUMPRODUCT(($B$36:$B$43=I39)*1))</formula>
    </cfRule>
  </conditionalFormatting>
  <conditionalFormatting sqref="H39">
    <cfRule type="expression" priority="845" dxfId="0" stopIfTrue="1">
      <formula>AND(H39&lt;&gt;"",SUMPRODUCT(($B$36:$B$43=H39)*1))</formula>
    </cfRule>
  </conditionalFormatting>
  <conditionalFormatting sqref="H39">
    <cfRule type="expression" priority="844" dxfId="0" stopIfTrue="1">
      <formula>AND(H39&lt;&gt;"",SUMPRODUCT(($B$36:$B$43=H39)*1))</formula>
    </cfRule>
  </conditionalFormatting>
  <conditionalFormatting sqref="G39">
    <cfRule type="expression" priority="843" dxfId="0" stopIfTrue="1">
      <formula>AND(G39&lt;&gt;"",SUMPRODUCT(($B$36:$B$43=G39)*1))</formula>
    </cfRule>
  </conditionalFormatting>
  <conditionalFormatting sqref="G39">
    <cfRule type="expression" priority="842" dxfId="0" stopIfTrue="1">
      <formula>AND(G39&lt;&gt;"",SUMPRODUCT(($B$36:$B$43=G39)*1))</formula>
    </cfRule>
  </conditionalFormatting>
  <conditionalFormatting sqref="F39">
    <cfRule type="expression" priority="841" dxfId="0" stopIfTrue="1">
      <formula>AND(F39&lt;&gt;"",SUMPRODUCT(($B$36:$B$43=F39)*1))</formula>
    </cfRule>
  </conditionalFormatting>
  <conditionalFormatting sqref="F39">
    <cfRule type="expression" priority="840" dxfId="0" stopIfTrue="1">
      <formula>AND(F39&lt;&gt;"",SUMPRODUCT(($B$36:$B$43=F39)*1))</formula>
    </cfRule>
  </conditionalFormatting>
  <conditionalFormatting sqref="F39">
    <cfRule type="expression" priority="839" dxfId="0" stopIfTrue="1">
      <formula>AND(F39&lt;&gt;"",SUMPRODUCT(($B$36:$B$43=F39)*1))</formula>
    </cfRule>
  </conditionalFormatting>
  <conditionalFormatting sqref="F39">
    <cfRule type="expression" priority="838" dxfId="0" stopIfTrue="1">
      <formula>AND(F39&lt;&gt;"",SUMPRODUCT(($B$36:$B$43=F39)*1))</formula>
    </cfRule>
  </conditionalFormatting>
  <conditionalFormatting sqref="G39">
    <cfRule type="expression" priority="837" dxfId="0" stopIfTrue="1">
      <formula>AND(G39&lt;&gt;"",SUMPRODUCT(($B$36:$B$43=G39)*1))</formula>
    </cfRule>
  </conditionalFormatting>
  <conditionalFormatting sqref="G40">
    <cfRule type="expression" priority="836" dxfId="0" stopIfTrue="1">
      <formula>AND(G40&lt;&gt;"",SUMPRODUCT(($B$36:$B$43=G40)*1))</formula>
    </cfRule>
  </conditionalFormatting>
  <conditionalFormatting sqref="G39">
    <cfRule type="expression" priority="835" dxfId="0" stopIfTrue="1">
      <formula>AND(G39&lt;&gt;"",SUMPRODUCT(($B$36:$B$43=G39)*1))</formula>
    </cfRule>
  </conditionalFormatting>
  <conditionalFormatting sqref="H39">
    <cfRule type="expression" priority="834" dxfId="0" stopIfTrue="1">
      <formula>AND(H39&lt;&gt;"",SUMPRODUCT(($B$36:$B$43=H39)*1))</formula>
    </cfRule>
  </conditionalFormatting>
  <conditionalFormatting sqref="H39">
    <cfRule type="expression" priority="833" dxfId="0" stopIfTrue="1">
      <formula>AND(H39&lt;&gt;"",SUMPRODUCT(($B$36:$B$43=H39)*1))</formula>
    </cfRule>
  </conditionalFormatting>
  <conditionalFormatting sqref="I39">
    <cfRule type="expression" priority="832" dxfId="0" stopIfTrue="1">
      <formula>AND(I39&lt;&gt;"",SUMPRODUCT(($B$36:$B$43=I39)*1))</formula>
    </cfRule>
  </conditionalFormatting>
  <conditionalFormatting sqref="I39">
    <cfRule type="expression" priority="831" dxfId="0" stopIfTrue="1">
      <formula>AND(I39&lt;&gt;"",SUMPRODUCT(($B$36:$B$43=I39)*1))</formula>
    </cfRule>
  </conditionalFormatting>
  <conditionalFormatting sqref="J39">
    <cfRule type="expression" priority="830" dxfId="0" stopIfTrue="1">
      <formula>AND(J39&lt;&gt;"",SUMPRODUCT(($B$36:$B$43=J39)*1))</formula>
    </cfRule>
  </conditionalFormatting>
  <conditionalFormatting sqref="J39">
    <cfRule type="expression" priority="829" dxfId="0" stopIfTrue="1">
      <formula>AND(J39&lt;&gt;"",SUMPRODUCT(($B$36:$B$43=J39)*1))</formula>
    </cfRule>
  </conditionalFormatting>
  <conditionalFormatting sqref="K39">
    <cfRule type="expression" priority="828" dxfId="0" stopIfTrue="1">
      <formula>AND(K39&lt;&gt;"",SUMPRODUCT(($B$36:$B$43=K39)*1))</formula>
    </cfRule>
  </conditionalFormatting>
  <conditionalFormatting sqref="K39">
    <cfRule type="expression" priority="827" dxfId="0" stopIfTrue="1">
      <formula>AND(K39&lt;&gt;"",SUMPRODUCT(($B$36:$B$43=K39)*1))</formula>
    </cfRule>
  </conditionalFormatting>
  <conditionalFormatting sqref="L39">
    <cfRule type="expression" priority="826" dxfId="0" stopIfTrue="1">
      <formula>AND(L39&lt;&gt;"",SUMPRODUCT(($B$36:$B$43=L39)*1))</formula>
    </cfRule>
  </conditionalFormatting>
  <conditionalFormatting sqref="L39">
    <cfRule type="expression" priority="825" dxfId="0" stopIfTrue="1">
      <formula>AND(L39&lt;&gt;"",SUMPRODUCT(($B$36:$B$43=L39)*1))</formula>
    </cfRule>
  </conditionalFormatting>
  <conditionalFormatting sqref="L40">
    <cfRule type="expression" priority="824" dxfId="0" stopIfTrue="1">
      <formula>AND(L40&lt;&gt;"",SUMPRODUCT(($B$36:$B$43=L40)*1))</formula>
    </cfRule>
  </conditionalFormatting>
  <conditionalFormatting sqref="L40">
    <cfRule type="expression" priority="823" dxfId="0" stopIfTrue="1">
      <formula>AND(L40&lt;&gt;"",SUMPRODUCT(($B$36:$B$43=L40)*1))</formula>
    </cfRule>
  </conditionalFormatting>
  <conditionalFormatting sqref="K40">
    <cfRule type="expression" priority="822" dxfId="0" stopIfTrue="1">
      <formula>AND(K40&lt;&gt;"",SUMPRODUCT(($B$36:$B$43=K40)*1))</formula>
    </cfRule>
  </conditionalFormatting>
  <conditionalFormatting sqref="K40">
    <cfRule type="expression" priority="821" dxfId="0" stopIfTrue="1">
      <formula>AND(K40&lt;&gt;"",SUMPRODUCT(($B$36:$B$43=K40)*1))</formula>
    </cfRule>
  </conditionalFormatting>
  <conditionalFormatting sqref="J40">
    <cfRule type="expression" priority="820" dxfId="0" stopIfTrue="1">
      <formula>AND(J40&lt;&gt;"",SUMPRODUCT(($B$36:$B$43=J40)*1))</formula>
    </cfRule>
  </conditionalFormatting>
  <conditionalFormatting sqref="J40">
    <cfRule type="expression" priority="819" dxfId="0" stopIfTrue="1">
      <formula>AND(J40&lt;&gt;"",SUMPRODUCT(($B$36:$B$43=J40)*1))</formula>
    </cfRule>
  </conditionalFormatting>
  <conditionalFormatting sqref="I40">
    <cfRule type="expression" priority="818" dxfId="0" stopIfTrue="1">
      <formula>AND(I40&lt;&gt;"",SUMPRODUCT(($B$36:$B$43=I40)*1))</formula>
    </cfRule>
  </conditionalFormatting>
  <conditionalFormatting sqref="I40">
    <cfRule type="expression" priority="817" dxfId="0" stopIfTrue="1">
      <formula>AND(I40&lt;&gt;"",SUMPRODUCT(($B$36:$B$43=I40)*1))</formula>
    </cfRule>
  </conditionalFormatting>
  <conditionalFormatting sqref="H40">
    <cfRule type="expression" priority="816" dxfId="0" stopIfTrue="1">
      <formula>AND(H40&lt;&gt;"",SUMPRODUCT(($B$36:$B$43=H40)*1))</formula>
    </cfRule>
  </conditionalFormatting>
  <conditionalFormatting sqref="H40">
    <cfRule type="expression" priority="815" dxfId="0" stopIfTrue="1">
      <formula>AND(H40&lt;&gt;"",SUMPRODUCT(($B$36:$B$43=H40)*1))</formula>
    </cfRule>
  </conditionalFormatting>
  <conditionalFormatting sqref="G40">
    <cfRule type="expression" priority="814" dxfId="0" stopIfTrue="1">
      <formula>AND(G40&lt;&gt;"",SUMPRODUCT(($B$36:$B$43=G40)*1))</formula>
    </cfRule>
  </conditionalFormatting>
  <conditionalFormatting sqref="G40">
    <cfRule type="expression" priority="813" dxfId="0" stopIfTrue="1">
      <formula>AND(G40&lt;&gt;"",SUMPRODUCT(($B$36:$B$43=G40)*1))</formula>
    </cfRule>
  </conditionalFormatting>
  <conditionalFormatting sqref="F40">
    <cfRule type="expression" priority="812" dxfId="0" stopIfTrue="1">
      <formula>AND(F40&lt;&gt;"",SUMPRODUCT(($B$36:$B$43=F40)*1))</formula>
    </cfRule>
  </conditionalFormatting>
  <conditionalFormatting sqref="F40">
    <cfRule type="expression" priority="811" dxfId="0" stopIfTrue="1">
      <formula>AND(F40&lt;&gt;"",SUMPRODUCT(($B$36:$B$43=F40)*1))</formula>
    </cfRule>
  </conditionalFormatting>
  <conditionalFormatting sqref="F40">
    <cfRule type="expression" priority="810" dxfId="0" stopIfTrue="1">
      <formula>AND(F40&lt;&gt;"",SUMPRODUCT(($B$36:$B$43=F40)*1))</formula>
    </cfRule>
  </conditionalFormatting>
  <conditionalFormatting sqref="G40">
    <cfRule type="expression" priority="809" dxfId="0" stopIfTrue="1">
      <formula>AND(G40&lt;&gt;"",SUMPRODUCT(($B$36:$B$43=G40)*1))</formula>
    </cfRule>
  </conditionalFormatting>
  <conditionalFormatting sqref="L40">
    <cfRule type="expression" priority="808" dxfId="0" stopIfTrue="1">
      <formula>AND(L40&lt;&gt;"",SUMPRODUCT(($B$36:$B$43=L40)*1))</formula>
    </cfRule>
  </conditionalFormatting>
  <conditionalFormatting sqref="L40">
    <cfRule type="expression" priority="807" dxfId="0" stopIfTrue="1">
      <formula>AND(L40&lt;&gt;"",SUMPRODUCT(($B$36:$B$43=L40)*1))</formula>
    </cfRule>
  </conditionalFormatting>
  <conditionalFormatting sqref="K40">
    <cfRule type="expression" priority="806" dxfId="0" stopIfTrue="1">
      <formula>AND(K40&lt;&gt;"",SUMPRODUCT(($B$36:$B$43=K40)*1))</formula>
    </cfRule>
  </conditionalFormatting>
  <conditionalFormatting sqref="K40">
    <cfRule type="expression" priority="805" dxfId="0" stopIfTrue="1">
      <formula>AND(K40&lt;&gt;"",SUMPRODUCT(($B$36:$B$43=K40)*1))</formula>
    </cfRule>
  </conditionalFormatting>
  <conditionalFormatting sqref="J40">
    <cfRule type="expression" priority="804" dxfId="0" stopIfTrue="1">
      <formula>AND(J40&lt;&gt;"",SUMPRODUCT(($B$36:$B$43=J40)*1))</formula>
    </cfRule>
  </conditionalFormatting>
  <conditionalFormatting sqref="J40">
    <cfRule type="expression" priority="803" dxfId="0" stopIfTrue="1">
      <formula>AND(J40&lt;&gt;"",SUMPRODUCT(($B$36:$B$43=J40)*1))</formula>
    </cfRule>
  </conditionalFormatting>
  <conditionalFormatting sqref="I40">
    <cfRule type="expression" priority="802" dxfId="0" stopIfTrue="1">
      <formula>AND(I40&lt;&gt;"",SUMPRODUCT(($B$36:$B$43=I40)*1))</formula>
    </cfRule>
  </conditionalFormatting>
  <conditionalFormatting sqref="I40">
    <cfRule type="expression" priority="801" dxfId="0" stopIfTrue="1">
      <formula>AND(I40&lt;&gt;"",SUMPRODUCT(($B$36:$B$43=I40)*1))</formula>
    </cfRule>
  </conditionalFormatting>
  <conditionalFormatting sqref="H40">
    <cfRule type="expression" priority="800" dxfId="0" stopIfTrue="1">
      <formula>AND(H40&lt;&gt;"",SUMPRODUCT(($B$36:$B$43=H40)*1))</formula>
    </cfRule>
  </conditionalFormatting>
  <conditionalFormatting sqref="H40">
    <cfRule type="expression" priority="799" dxfId="0" stopIfTrue="1">
      <formula>AND(H40&lt;&gt;"",SUMPRODUCT(($B$36:$B$43=H40)*1))</formula>
    </cfRule>
  </conditionalFormatting>
  <conditionalFormatting sqref="G40">
    <cfRule type="expression" priority="798" dxfId="0" stopIfTrue="1">
      <formula>AND(G40&lt;&gt;"",SUMPRODUCT(($B$36:$B$43=G40)*1))</formula>
    </cfRule>
  </conditionalFormatting>
  <conditionalFormatting sqref="G40">
    <cfRule type="expression" priority="797" dxfId="0" stopIfTrue="1">
      <formula>AND(G40&lt;&gt;"",SUMPRODUCT(($B$36:$B$43=G40)*1))</formula>
    </cfRule>
  </conditionalFormatting>
  <conditionalFormatting sqref="F40">
    <cfRule type="expression" priority="796" dxfId="0" stopIfTrue="1">
      <formula>AND(F40&lt;&gt;"",SUMPRODUCT(($B$36:$B$43=F40)*1))</formula>
    </cfRule>
  </conditionalFormatting>
  <conditionalFormatting sqref="F40">
    <cfRule type="expression" priority="795" dxfId="0" stopIfTrue="1">
      <formula>AND(F40&lt;&gt;"",SUMPRODUCT(($B$36:$B$43=F40)*1))</formula>
    </cfRule>
  </conditionalFormatting>
  <conditionalFormatting sqref="F40">
    <cfRule type="expression" priority="794" dxfId="0" stopIfTrue="1">
      <formula>AND(F40&lt;&gt;"",SUMPRODUCT(($B$36:$B$43=F40)*1))</formula>
    </cfRule>
  </conditionalFormatting>
  <conditionalFormatting sqref="F40">
    <cfRule type="expression" priority="793" dxfId="0" stopIfTrue="1">
      <formula>AND(F40&lt;&gt;"",SUMPRODUCT(($B$36:$B$43=F40)*1))</formula>
    </cfRule>
  </conditionalFormatting>
  <conditionalFormatting sqref="G40">
    <cfRule type="expression" priority="792" dxfId="0" stopIfTrue="1">
      <formula>AND(G40&lt;&gt;"",SUMPRODUCT(($B$36:$B$43=G40)*1))</formula>
    </cfRule>
  </conditionalFormatting>
  <conditionalFormatting sqref="G40">
    <cfRule type="expression" priority="791" dxfId="0" stopIfTrue="1">
      <formula>AND(G40&lt;&gt;"",SUMPRODUCT(($B$36:$B$43=G40)*1))</formula>
    </cfRule>
  </conditionalFormatting>
  <conditionalFormatting sqref="H40">
    <cfRule type="expression" priority="790" dxfId="0" stopIfTrue="1">
      <formula>AND(H40&lt;&gt;"",SUMPRODUCT(($B$36:$B$43=H40)*1))</formula>
    </cfRule>
  </conditionalFormatting>
  <conditionalFormatting sqref="H40">
    <cfRule type="expression" priority="789" dxfId="0" stopIfTrue="1">
      <formula>AND(H40&lt;&gt;"",SUMPRODUCT(($B$36:$B$43=H40)*1))</formula>
    </cfRule>
  </conditionalFormatting>
  <conditionalFormatting sqref="I40">
    <cfRule type="expression" priority="788" dxfId="0" stopIfTrue="1">
      <formula>AND(I40&lt;&gt;"",SUMPRODUCT(($B$36:$B$43=I40)*1))</formula>
    </cfRule>
  </conditionalFormatting>
  <conditionalFormatting sqref="I40">
    <cfRule type="expression" priority="787" dxfId="0" stopIfTrue="1">
      <formula>AND(I40&lt;&gt;"",SUMPRODUCT(($B$36:$B$43=I40)*1))</formula>
    </cfRule>
  </conditionalFormatting>
  <conditionalFormatting sqref="J40">
    <cfRule type="expression" priority="786" dxfId="0" stopIfTrue="1">
      <formula>AND(J40&lt;&gt;"",SUMPRODUCT(($B$36:$B$43=J40)*1))</formula>
    </cfRule>
  </conditionalFormatting>
  <conditionalFormatting sqref="J40">
    <cfRule type="expression" priority="785" dxfId="0" stopIfTrue="1">
      <formula>AND(J40&lt;&gt;"",SUMPRODUCT(($B$36:$B$43=J40)*1))</formula>
    </cfRule>
  </conditionalFormatting>
  <conditionalFormatting sqref="K40">
    <cfRule type="expression" priority="784" dxfId="0" stopIfTrue="1">
      <formula>AND(K40&lt;&gt;"",SUMPRODUCT(($B$36:$B$43=K40)*1))</formula>
    </cfRule>
  </conditionalFormatting>
  <conditionalFormatting sqref="K40">
    <cfRule type="expression" priority="783" dxfId="0" stopIfTrue="1">
      <formula>AND(K40&lt;&gt;"",SUMPRODUCT(($B$36:$B$43=K40)*1))</formula>
    </cfRule>
  </conditionalFormatting>
  <conditionalFormatting sqref="L40">
    <cfRule type="expression" priority="782" dxfId="0" stopIfTrue="1">
      <formula>AND(L40&lt;&gt;"",SUMPRODUCT(($B$36:$B$43=L40)*1))</formula>
    </cfRule>
  </conditionalFormatting>
  <conditionalFormatting sqref="L40">
    <cfRule type="expression" priority="781" dxfId="0" stopIfTrue="1">
      <formula>AND(L40&lt;&gt;"",SUMPRODUCT(($B$36:$B$43=L40)*1))</formula>
    </cfRule>
  </conditionalFormatting>
  <conditionalFormatting sqref="G41">
    <cfRule type="expression" priority="780" dxfId="0" stopIfTrue="1">
      <formula>AND(G41&lt;&gt;"",SUMPRODUCT(($B$36:$B$43=G41)*1))</formula>
    </cfRule>
  </conditionalFormatting>
  <conditionalFormatting sqref="G41">
    <cfRule type="expression" priority="779" dxfId="0" stopIfTrue="1">
      <formula>AND(G41&lt;&gt;"",SUMPRODUCT(($B$36:$B$43=G41)*1))</formula>
    </cfRule>
  </conditionalFormatting>
  <conditionalFormatting sqref="L41">
    <cfRule type="expression" priority="778" dxfId="0" stopIfTrue="1">
      <formula>AND(L41&lt;&gt;"",SUMPRODUCT(($B$36:$B$43=L41)*1))</formula>
    </cfRule>
  </conditionalFormatting>
  <conditionalFormatting sqref="L41">
    <cfRule type="expression" priority="777" dxfId="0" stopIfTrue="1">
      <formula>AND(L41&lt;&gt;"",SUMPRODUCT(($B$36:$B$43=L41)*1))</formula>
    </cfRule>
  </conditionalFormatting>
  <conditionalFormatting sqref="K41">
    <cfRule type="expression" priority="776" dxfId="0" stopIfTrue="1">
      <formula>AND(K41&lt;&gt;"",SUMPRODUCT(($B$36:$B$43=K41)*1))</formula>
    </cfRule>
  </conditionalFormatting>
  <conditionalFormatting sqref="K41">
    <cfRule type="expression" priority="775" dxfId="0" stopIfTrue="1">
      <formula>AND(K41&lt;&gt;"",SUMPRODUCT(($B$36:$B$43=K41)*1))</formula>
    </cfRule>
  </conditionalFormatting>
  <conditionalFormatting sqref="J41">
    <cfRule type="expression" priority="774" dxfId="0" stopIfTrue="1">
      <formula>AND(J41&lt;&gt;"",SUMPRODUCT(($B$36:$B$43=J41)*1))</formula>
    </cfRule>
  </conditionalFormatting>
  <conditionalFormatting sqref="J41">
    <cfRule type="expression" priority="773" dxfId="0" stopIfTrue="1">
      <formula>AND(J41&lt;&gt;"",SUMPRODUCT(($B$36:$B$43=J41)*1))</formula>
    </cfRule>
  </conditionalFormatting>
  <conditionalFormatting sqref="I41">
    <cfRule type="expression" priority="772" dxfId="0" stopIfTrue="1">
      <formula>AND(I41&lt;&gt;"",SUMPRODUCT(($B$36:$B$43=I41)*1))</formula>
    </cfRule>
  </conditionalFormatting>
  <conditionalFormatting sqref="I41">
    <cfRule type="expression" priority="771" dxfId="0" stopIfTrue="1">
      <formula>AND(I41&lt;&gt;"",SUMPRODUCT(($B$36:$B$43=I41)*1))</formula>
    </cfRule>
  </conditionalFormatting>
  <conditionalFormatting sqref="H41">
    <cfRule type="expression" priority="770" dxfId="0" stopIfTrue="1">
      <formula>AND(H41&lt;&gt;"",SUMPRODUCT(($B$36:$B$43=H41)*1))</formula>
    </cfRule>
  </conditionalFormatting>
  <conditionalFormatting sqref="H41">
    <cfRule type="expression" priority="769" dxfId="0" stopIfTrue="1">
      <formula>AND(H41&lt;&gt;"",SUMPRODUCT(($B$36:$B$43=H41)*1))</formula>
    </cfRule>
  </conditionalFormatting>
  <conditionalFormatting sqref="G41">
    <cfRule type="expression" priority="768" dxfId="0" stopIfTrue="1">
      <formula>AND(G41&lt;&gt;"",SUMPRODUCT(($B$36:$B$43=G41)*1))</formula>
    </cfRule>
  </conditionalFormatting>
  <conditionalFormatting sqref="G41">
    <cfRule type="expression" priority="767" dxfId="0" stopIfTrue="1">
      <formula>AND(G41&lt;&gt;"",SUMPRODUCT(($B$36:$B$43=G41)*1))</formula>
    </cfRule>
  </conditionalFormatting>
  <conditionalFormatting sqref="F41">
    <cfRule type="expression" priority="766" dxfId="0" stopIfTrue="1">
      <formula>AND(F41&lt;&gt;"",SUMPRODUCT(($B$36:$B$43=F41)*1))</formula>
    </cfRule>
  </conditionalFormatting>
  <conditionalFormatting sqref="F41">
    <cfRule type="expression" priority="765" dxfId="0" stopIfTrue="1">
      <formula>AND(F41&lt;&gt;"",SUMPRODUCT(($B$36:$B$43=F41)*1))</formula>
    </cfRule>
  </conditionalFormatting>
  <conditionalFormatting sqref="F41">
    <cfRule type="expression" priority="764" dxfId="0" stopIfTrue="1">
      <formula>AND(F41&lt;&gt;"",SUMPRODUCT(($B$36:$B$43=F41)*1))</formula>
    </cfRule>
  </conditionalFormatting>
  <conditionalFormatting sqref="G41">
    <cfRule type="expression" priority="763" dxfId="0" stopIfTrue="1">
      <formula>AND(G41&lt;&gt;"",SUMPRODUCT(($B$36:$B$43=G41)*1))</formula>
    </cfRule>
  </conditionalFormatting>
  <conditionalFormatting sqref="L41">
    <cfRule type="expression" priority="762" dxfId="0" stopIfTrue="1">
      <formula>AND(L41&lt;&gt;"",SUMPRODUCT(($B$36:$B$43=L41)*1))</formula>
    </cfRule>
  </conditionalFormatting>
  <conditionalFormatting sqref="L41">
    <cfRule type="expression" priority="761" dxfId="0" stopIfTrue="1">
      <formula>AND(L41&lt;&gt;"",SUMPRODUCT(($B$36:$B$43=L41)*1))</formula>
    </cfRule>
  </conditionalFormatting>
  <conditionalFormatting sqref="K41">
    <cfRule type="expression" priority="760" dxfId="0" stopIfTrue="1">
      <formula>AND(K41&lt;&gt;"",SUMPRODUCT(($B$36:$B$43=K41)*1))</formula>
    </cfRule>
  </conditionalFormatting>
  <conditionalFormatting sqref="K41">
    <cfRule type="expression" priority="759" dxfId="0" stopIfTrue="1">
      <formula>AND(K41&lt;&gt;"",SUMPRODUCT(($B$36:$B$43=K41)*1))</formula>
    </cfRule>
  </conditionalFormatting>
  <conditionalFormatting sqref="J41">
    <cfRule type="expression" priority="758" dxfId="0" stopIfTrue="1">
      <formula>AND(J41&lt;&gt;"",SUMPRODUCT(($B$36:$B$43=J41)*1))</formula>
    </cfRule>
  </conditionalFormatting>
  <conditionalFormatting sqref="J41">
    <cfRule type="expression" priority="757" dxfId="0" stopIfTrue="1">
      <formula>AND(J41&lt;&gt;"",SUMPRODUCT(($B$36:$B$43=J41)*1))</formula>
    </cfRule>
  </conditionalFormatting>
  <conditionalFormatting sqref="I41">
    <cfRule type="expression" priority="756" dxfId="0" stopIfTrue="1">
      <formula>AND(I41&lt;&gt;"",SUMPRODUCT(($B$36:$B$43=I41)*1))</formula>
    </cfRule>
  </conditionalFormatting>
  <conditionalFormatting sqref="I41">
    <cfRule type="expression" priority="755" dxfId="0" stopIfTrue="1">
      <formula>AND(I41&lt;&gt;"",SUMPRODUCT(($B$36:$B$43=I41)*1))</formula>
    </cfRule>
  </conditionalFormatting>
  <conditionalFormatting sqref="H41">
    <cfRule type="expression" priority="754" dxfId="0" stopIfTrue="1">
      <formula>AND(H41&lt;&gt;"",SUMPRODUCT(($B$36:$B$43=H41)*1))</formula>
    </cfRule>
  </conditionalFormatting>
  <conditionalFormatting sqref="H41">
    <cfRule type="expression" priority="753" dxfId="0" stopIfTrue="1">
      <formula>AND(H41&lt;&gt;"",SUMPRODUCT(($B$36:$B$43=H41)*1))</formula>
    </cfRule>
  </conditionalFormatting>
  <conditionalFormatting sqref="G41">
    <cfRule type="expression" priority="752" dxfId="0" stopIfTrue="1">
      <formula>AND(G41&lt;&gt;"",SUMPRODUCT(($B$36:$B$43=G41)*1))</formula>
    </cfRule>
  </conditionalFormatting>
  <conditionalFormatting sqref="G41">
    <cfRule type="expression" priority="751" dxfId="0" stopIfTrue="1">
      <formula>AND(G41&lt;&gt;"",SUMPRODUCT(($B$36:$B$43=G41)*1))</formula>
    </cfRule>
  </conditionalFormatting>
  <conditionalFormatting sqref="F41">
    <cfRule type="expression" priority="750" dxfId="0" stopIfTrue="1">
      <formula>AND(F41&lt;&gt;"",SUMPRODUCT(($B$36:$B$43=F41)*1))</formula>
    </cfRule>
  </conditionalFormatting>
  <conditionalFormatting sqref="F41">
    <cfRule type="expression" priority="749" dxfId="0" stopIfTrue="1">
      <formula>AND(F41&lt;&gt;"",SUMPRODUCT(($B$36:$B$43=F41)*1))</formula>
    </cfRule>
  </conditionalFormatting>
  <conditionalFormatting sqref="F41">
    <cfRule type="expression" priority="748" dxfId="0" stopIfTrue="1">
      <formula>AND(F41&lt;&gt;"",SUMPRODUCT(($B$36:$B$43=F41)*1))</formula>
    </cfRule>
  </conditionalFormatting>
  <conditionalFormatting sqref="F41">
    <cfRule type="expression" priority="747" dxfId="0" stopIfTrue="1">
      <formula>AND(F41&lt;&gt;"",SUMPRODUCT(($B$36:$B$43=F41)*1))</formula>
    </cfRule>
  </conditionalFormatting>
  <conditionalFormatting sqref="G41">
    <cfRule type="expression" priority="746" dxfId="0" stopIfTrue="1">
      <formula>AND(G41&lt;&gt;"",SUMPRODUCT(($B$36:$B$43=G41)*1))</formula>
    </cfRule>
  </conditionalFormatting>
  <conditionalFormatting sqref="G41">
    <cfRule type="expression" priority="745" dxfId="0" stopIfTrue="1">
      <formula>AND(G41&lt;&gt;"",SUMPRODUCT(($B$36:$B$43=G41)*1))</formula>
    </cfRule>
  </conditionalFormatting>
  <conditionalFormatting sqref="H41">
    <cfRule type="expression" priority="744" dxfId="0" stopIfTrue="1">
      <formula>AND(H41&lt;&gt;"",SUMPRODUCT(($B$36:$B$43=H41)*1))</formula>
    </cfRule>
  </conditionalFormatting>
  <conditionalFormatting sqref="H41">
    <cfRule type="expression" priority="743" dxfId="0" stopIfTrue="1">
      <formula>AND(H41&lt;&gt;"",SUMPRODUCT(($B$36:$B$43=H41)*1))</formula>
    </cfRule>
  </conditionalFormatting>
  <conditionalFormatting sqref="I41">
    <cfRule type="expression" priority="742" dxfId="0" stopIfTrue="1">
      <formula>AND(I41&lt;&gt;"",SUMPRODUCT(($B$36:$B$43=I41)*1))</formula>
    </cfRule>
  </conditionalFormatting>
  <conditionalFormatting sqref="I41">
    <cfRule type="expression" priority="741" dxfId="0" stopIfTrue="1">
      <formula>AND(I41&lt;&gt;"",SUMPRODUCT(($B$36:$B$43=I41)*1))</formula>
    </cfRule>
  </conditionalFormatting>
  <conditionalFormatting sqref="J41">
    <cfRule type="expression" priority="740" dxfId="0" stopIfTrue="1">
      <formula>AND(J41&lt;&gt;"",SUMPRODUCT(($B$36:$B$43=J41)*1))</formula>
    </cfRule>
  </conditionalFormatting>
  <conditionalFormatting sqref="J41">
    <cfRule type="expression" priority="739" dxfId="0" stopIfTrue="1">
      <formula>AND(J41&lt;&gt;"",SUMPRODUCT(($B$36:$B$43=J41)*1))</formula>
    </cfRule>
  </conditionalFormatting>
  <conditionalFormatting sqref="K41">
    <cfRule type="expression" priority="738" dxfId="0" stopIfTrue="1">
      <formula>AND(K41&lt;&gt;"",SUMPRODUCT(($B$36:$B$43=K41)*1))</formula>
    </cfRule>
  </conditionalFormatting>
  <conditionalFormatting sqref="K41">
    <cfRule type="expression" priority="737" dxfId="0" stopIfTrue="1">
      <formula>AND(K41&lt;&gt;"",SUMPRODUCT(($B$36:$B$43=K41)*1))</formula>
    </cfRule>
  </conditionalFormatting>
  <conditionalFormatting sqref="L41">
    <cfRule type="expression" priority="736" dxfId="0" stopIfTrue="1">
      <formula>AND(L41&lt;&gt;"",SUMPRODUCT(($B$36:$B$43=L41)*1))</formula>
    </cfRule>
  </conditionalFormatting>
  <conditionalFormatting sqref="L41">
    <cfRule type="expression" priority="735" dxfId="0" stopIfTrue="1">
      <formula>AND(L41&lt;&gt;"",SUMPRODUCT(($B$36:$B$43=L41)*1))</formula>
    </cfRule>
  </conditionalFormatting>
  <conditionalFormatting sqref="G42">
    <cfRule type="expression" priority="734" dxfId="0" stopIfTrue="1">
      <formula>AND(G42&lt;&gt;"",SUMPRODUCT(($B$36:$B$43=G42)*1))</formula>
    </cfRule>
  </conditionalFormatting>
  <conditionalFormatting sqref="G42">
    <cfRule type="expression" priority="733" dxfId="0" stopIfTrue="1">
      <formula>AND(G42&lt;&gt;"",SUMPRODUCT(($B$36:$B$43=G42)*1))</formula>
    </cfRule>
  </conditionalFormatting>
  <conditionalFormatting sqref="G42">
    <cfRule type="expression" priority="732" dxfId="0" stopIfTrue="1">
      <formula>AND(G42&lt;&gt;"",SUMPRODUCT(($B$36:$B$43=G42)*1))</formula>
    </cfRule>
  </conditionalFormatting>
  <conditionalFormatting sqref="L42">
    <cfRule type="expression" priority="731" dxfId="0" stopIfTrue="1">
      <formula>AND(L42&lt;&gt;"",SUMPRODUCT(($B$36:$B$43=L42)*1))</formula>
    </cfRule>
  </conditionalFormatting>
  <conditionalFormatting sqref="L42">
    <cfRule type="expression" priority="730" dxfId="0" stopIfTrue="1">
      <formula>AND(L42&lt;&gt;"",SUMPRODUCT(($B$36:$B$43=L42)*1))</formula>
    </cfRule>
  </conditionalFormatting>
  <conditionalFormatting sqref="K42">
    <cfRule type="expression" priority="729" dxfId="0" stopIfTrue="1">
      <formula>AND(K42&lt;&gt;"",SUMPRODUCT(($B$36:$B$43=K42)*1))</formula>
    </cfRule>
  </conditionalFormatting>
  <conditionalFormatting sqref="K42">
    <cfRule type="expression" priority="728" dxfId="0" stopIfTrue="1">
      <formula>AND(K42&lt;&gt;"",SUMPRODUCT(($B$36:$B$43=K42)*1))</formula>
    </cfRule>
  </conditionalFormatting>
  <conditionalFormatting sqref="J42">
    <cfRule type="expression" priority="727" dxfId="0" stopIfTrue="1">
      <formula>AND(J42&lt;&gt;"",SUMPRODUCT(($B$36:$B$43=J42)*1))</formula>
    </cfRule>
  </conditionalFormatting>
  <conditionalFormatting sqref="J42">
    <cfRule type="expression" priority="726" dxfId="0" stopIfTrue="1">
      <formula>AND(J42&lt;&gt;"",SUMPRODUCT(($B$36:$B$43=J42)*1))</formula>
    </cfRule>
  </conditionalFormatting>
  <conditionalFormatting sqref="I42">
    <cfRule type="expression" priority="725" dxfId="0" stopIfTrue="1">
      <formula>AND(I42&lt;&gt;"",SUMPRODUCT(($B$36:$B$43=I42)*1))</formula>
    </cfRule>
  </conditionalFormatting>
  <conditionalFormatting sqref="I42">
    <cfRule type="expression" priority="724" dxfId="0" stopIfTrue="1">
      <formula>AND(I42&lt;&gt;"",SUMPRODUCT(($B$36:$B$43=I42)*1))</formula>
    </cfRule>
  </conditionalFormatting>
  <conditionalFormatting sqref="H42">
    <cfRule type="expression" priority="723" dxfId="0" stopIfTrue="1">
      <formula>AND(H42&lt;&gt;"",SUMPRODUCT(($B$36:$B$43=H42)*1))</formula>
    </cfRule>
  </conditionalFormatting>
  <conditionalFormatting sqref="H42">
    <cfRule type="expression" priority="722" dxfId="0" stopIfTrue="1">
      <formula>AND(H42&lt;&gt;"",SUMPRODUCT(($B$36:$B$43=H42)*1))</formula>
    </cfRule>
  </conditionalFormatting>
  <conditionalFormatting sqref="G42">
    <cfRule type="expression" priority="721" dxfId="0" stopIfTrue="1">
      <formula>AND(G42&lt;&gt;"",SUMPRODUCT(($B$36:$B$43=G42)*1))</formula>
    </cfRule>
  </conditionalFormatting>
  <conditionalFormatting sqref="G42">
    <cfRule type="expression" priority="720" dxfId="0" stopIfTrue="1">
      <formula>AND(G42&lt;&gt;"",SUMPRODUCT(($B$36:$B$43=G42)*1))</formula>
    </cfRule>
  </conditionalFormatting>
  <conditionalFormatting sqref="F42">
    <cfRule type="expression" priority="719" dxfId="0" stopIfTrue="1">
      <formula>AND(F42&lt;&gt;"",SUMPRODUCT(($B$36:$B$43=F42)*1))</formula>
    </cfRule>
  </conditionalFormatting>
  <conditionalFormatting sqref="F42">
    <cfRule type="expression" priority="718" dxfId="0" stopIfTrue="1">
      <formula>AND(F42&lt;&gt;"",SUMPRODUCT(($B$36:$B$43=F42)*1))</formula>
    </cfRule>
  </conditionalFormatting>
  <conditionalFormatting sqref="F42">
    <cfRule type="expression" priority="717" dxfId="0" stopIfTrue="1">
      <formula>AND(F42&lt;&gt;"",SUMPRODUCT(($B$36:$B$43=F42)*1))</formula>
    </cfRule>
  </conditionalFormatting>
  <conditionalFormatting sqref="G42">
    <cfRule type="expression" priority="716" dxfId="0" stopIfTrue="1">
      <formula>AND(G42&lt;&gt;"",SUMPRODUCT(($B$36:$B$43=G42)*1))</formula>
    </cfRule>
  </conditionalFormatting>
  <conditionalFormatting sqref="L42">
    <cfRule type="expression" priority="715" dxfId="0" stopIfTrue="1">
      <formula>AND(L42&lt;&gt;"",SUMPRODUCT(($B$36:$B$43=L42)*1))</formula>
    </cfRule>
  </conditionalFormatting>
  <conditionalFormatting sqref="L42">
    <cfRule type="expression" priority="714" dxfId="0" stopIfTrue="1">
      <formula>AND(L42&lt;&gt;"",SUMPRODUCT(($B$36:$B$43=L42)*1))</formula>
    </cfRule>
  </conditionalFormatting>
  <conditionalFormatting sqref="K42">
    <cfRule type="expression" priority="713" dxfId="0" stopIfTrue="1">
      <formula>AND(K42&lt;&gt;"",SUMPRODUCT(($B$36:$B$43=K42)*1))</formula>
    </cfRule>
  </conditionalFormatting>
  <conditionalFormatting sqref="K42">
    <cfRule type="expression" priority="712" dxfId="0" stopIfTrue="1">
      <formula>AND(K42&lt;&gt;"",SUMPRODUCT(($B$36:$B$43=K42)*1))</formula>
    </cfRule>
  </conditionalFormatting>
  <conditionalFormatting sqref="J42">
    <cfRule type="expression" priority="711" dxfId="0" stopIfTrue="1">
      <formula>AND(J42&lt;&gt;"",SUMPRODUCT(($B$36:$B$43=J42)*1))</formula>
    </cfRule>
  </conditionalFormatting>
  <conditionalFormatting sqref="J42">
    <cfRule type="expression" priority="710" dxfId="0" stopIfTrue="1">
      <formula>AND(J42&lt;&gt;"",SUMPRODUCT(($B$36:$B$43=J42)*1))</formula>
    </cfRule>
  </conditionalFormatting>
  <conditionalFormatting sqref="I42">
    <cfRule type="expression" priority="709" dxfId="0" stopIfTrue="1">
      <formula>AND(I42&lt;&gt;"",SUMPRODUCT(($B$36:$B$43=I42)*1))</formula>
    </cfRule>
  </conditionalFormatting>
  <conditionalFormatting sqref="I42">
    <cfRule type="expression" priority="708" dxfId="0" stopIfTrue="1">
      <formula>AND(I42&lt;&gt;"",SUMPRODUCT(($B$36:$B$43=I42)*1))</formula>
    </cfRule>
  </conditionalFormatting>
  <conditionalFormatting sqref="H42">
    <cfRule type="expression" priority="707" dxfId="0" stopIfTrue="1">
      <formula>AND(H42&lt;&gt;"",SUMPRODUCT(($B$36:$B$43=H42)*1))</formula>
    </cfRule>
  </conditionalFormatting>
  <conditionalFormatting sqref="H42">
    <cfRule type="expression" priority="706" dxfId="0" stopIfTrue="1">
      <formula>AND(H42&lt;&gt;"",SUMPRODUCT(($B$36:$B$43=H42)*1))</formula>
    </cfRule>
  </conditionalFormatting>
  <conditionalFormatting sqref="G42">
    <cfRule type="expression" priority="705" dxfId="0" stopIfTrue="1">
      <formula>AND(G42&lt;&gt;"",SUMPRODUCT(($B$36:$B$43=G42)*1))</formula>
    </cfRule>
  </conditionalFormatting>
  <conditionalFormatting sqref="G42">
    <cfRule type="expression" priority="704" dxfId="0" stopIfTrue="1">
      <formula>AND(G42&lt;&gt;"",SUMPRODUCT(($B$36:$B$43=G42)*1))</formula>
    </cfRule>
  </conditionalFormatting>
  <conditionalFormatting sqref="F42">
    <cfRule type="expression" priority="703" dxfId="0" stopIfTrue="1">
      <formula>AND(F42&lt;&gt;"",SUMPRODUCT(($B$36:$B$43=F42)*1))</formula>
    </cfRule>
  </conditionalFormatting>
  <conditionalFormatting sqref="F42">
    <cfRule type="expression" priority="702" dxfId="0" stopIfTrue="1">
      <formula>AND(F42&lt;&gt;"",SUMPRODUCT(($B$36:$B$43=F42)*1))</formula>
    </cfRule>
  </conditionalFormatting>
  <conditionalFormatting sqref="F42">
    <cfRule type="expression" priority="701" dxfId="0" stopIfTrue="1">
      <formula>AND(F42&lt;&gt;"",SUMPRODUCT(($B$36:$B$43=F42)*1))</formula>
    </cfRule>
  </conditionalFormatting>
  <conditionalFormatting sqref="F42">
    <cfRule type="expression" priority="700" dxfId="0" stopIfTrue="1">
      <formula>AND(F42&lt;&gt;"",SUMPRODUCT(($B$36:$B$43=F42)*1))</formula>
    </cfRule>
  </conditionalFormatting>
  <conditionalFormatting sqref="G42">
    <cfRule type="expression" priority="699" dxfId="0" stopIfTrue="1">
      <formula>AND(G42&lt;&gt;"",SUMPRODUCT(($B$36:$B$43=G42)*1))</formula>
    </cfRule>
  </conditionalFormatting>
  <conditionalFormatting sqref="G42">
    <cfRule type="expression" priority="698" dxfId="0" stopIfTrue="1">
      <formula>AND(G42&lt;&gt;"",SUMPRODUCT(($B$36:$B$43=G42)*1))</formula>
    </cfRule>
  </conditionalFormatting>
  <conditionalFormatting sqref="H42">
    <cfRule type="expression" priority="697" dxfId="0" stopIfTrue="1">
      <formula>AND(H42&lt;&gt;"",SUMPRODUCT(($B$36:$B$43=H42)*1))</formula>
    </cfRule>
  </conditionalFormatting>
  <conditionalFormatting sqref="H42">
    <cfRule type="expression" priority="696" dxfId="0" stopIfTrue="1">
      <formula>AND(H42&lt;&gt;"",SUMPRODUCT(($B$36:$B$43=H42)*1))</formula>
    </cfRule>
  </conditionalFormatting>
  <conditionalFormatting sqref="I42">
    <cfRule type="expression" priority="695" dxfId="0" stopIfTrue="1">
      <formula>AND(I42&lt;&gt;"",SUMPRODUCT(($B$36:$B$43=I42)*1))</formula>
    </cfRule>
  </conditionalFormatting>
  <conditionalFormatting sqref="I42">
    <cfRule type="expression" priority="694" dxfId="0" stopIfTrue="1">
      <formula>AND(I42&lt;&gt;"",SUMPRODUCT(($B$36:$B$43=I42)*1))</formula>
    </cfRule>
  </conditionalFormatting>
  <conditionalFormatting sqref="J42">
    <cfRule type="expression" priority="693" dxfId="0" stopIfTrue="1">
      <formula>AND(J42&lt;&gt;"",SUMPRODUCT(($B$36:$B$43=J42)*1))</formula>
    </cfRule>
  </conditionalFormatting>
  <conditionalFormatting sqref="J42">
    <cfRule type="expression" priority="692" dxfId="0" stopIfTrue="1">
      <formula>AND(J42&lt;&gt;"",SUMPRODUCT(($B$36:$B$43=J42)*1))</formula>
    </cfRule>
  </conditionalFormatting>
  <conditionalFormatting sqref="K42">
    <cfRule type="expression" priority="691" dxfId="0" stopIfTrue="1">
      <formula>AND(K42&lt;&gt;"",SUMPRODUCT(($B$36:$B$43=K42)*1))</formula>
    </cfRule>
  </conditionalFormatting>
  <conditionalFormatting sqref="K42">
    <cfRule type="expression" priority="690" dxfId="0" stopIfTrue="1">
      <formula>AND(K42&lt;&gt;"",SUMPRODUCT(($B$36:$B$43=K42)*1))</formula>
    </cfRule>
  </conditionalFormatting>
  <conditionalFormatting sqref="L42">
    <cfRule type="expression" priority="689" dxfId="0" stopIfTrue="1">
      <formula>AND(L42&lt;&gt;"",SUMPRODUCT(($B$36:$B$43=L42)*1))</formula>
    </cfRule>
  </conditionalFormatting>
  <conditionalFormatting sqref="L42">
    <cfRule type="expression" priority="688" dxfId="0" stopIfTrue="1">
      <formula>AND(L42&lt;&gt;"",SUMPRODUCT(($B$36:$B$43=L42)*1))</formula>
    </cfRule>
  </conditionalFormatting>
  <conditionalFormatting sqref="G43">
    <cfRule type="expression" priority="687" dxfId="0" stopIfTrue="1">
      <formula>AND(G43&lt;&gt;"",SUMPRODUCT(($B$36:$B$43=G43)*1))</formula>
    </cfRule>
  </conditionalFormatting>
  <conditionalFormatting sqref="G43">
    <cfRule type="expression" priority="686" dxfId="0" stopIfTrue="1">
      <formula>AND(G43&lt;&gt;"",SUMPRODUCT(($B$36:$B$43=G43)*1))</formula>
    </cfRule>
  </conditionalFormatting>
  <conditionalFormatting sqref="G43">
    <cfRule type="expression" priority="685" dxfId="0" stopIfTrue="1">
      <formula>AND(G43&lt;&gt;"",SUMPRODUCT(($B$36:$B$43=G43)*1))</formula>
    </cfRule>
  </conditionalFormatting>
  <conditionalFormatting sqref="G43">
    <cfRule type="expression" priority="684" dxfId="0" stopIfTrue="1">
      <formula>AND(G43&lt;&gt;"",SUMPRODUCT(($B$36:$B$43=G43)*1))</formula>
    </cfRule>
  </conditionalFormatting>
  <conditionalFormatting sqref="G43">
    <cfRule type="expression" priority="683" dxfId="0" stopIfTrue="1">
      <formula>AND(G43&lt;&gt;"",SUMPRODUCT(($B$36:$B$43=G43)*1))</formula>
    </cfRule>
  </conditionalFormatting>
  <conditionalFormatting sqref="G43">
    <cfRule type="expression" priority="682" dxfId="0" stopIfTrue="1">
      <formula>AND(G43&lt;&gt;"",SUMPRODUCT(($B$36:$B$43=G43)*1))</formula>
    </cfRule>
  </conditionalFormatting>
  <conditionalFormatting sqref="F43">
    <cfRule type="expression" priority="681" dxfId="0" stopIfTrue="1">
      <formula>AND(F43&lt;&gt;"",SUMPRODUCT(($B$36:$B$43=F43)*1))</formula>
    </cfRule>
  </conditionalFormatting>
  <conditionalFormatting sqref="F43">
    <cfRule type="expression" priority="680" dxfId="0" stopIfTrue="1">
      <formula>AND(F43&lt;&gt;"",SUMPRODUCT(($B$36:$B$43=F43)*1))</formula>
    </cfRule>
  </conditionalFormatting>
  <conditionalFormatting sqref="F43">
    <cfRule type="expression" priority="679" dxfId="0" stopIfTrue="1">
      <formula>AND(F43&lt;&gt;"",SUMPRODUCT(($B$36:$B$43=F43)*1))</formula>
    </cfRule>
  </conditionalFormatting>
  <conditionalFormatting sqref="G43">
    <cfRule type="expression" priority="678" dxfId="0" stopIfTrue="1">
      <formula>AND(G43&lt;&gt;"",SUMPRODUCT(($B$36:$B$43=G43)*1))</formula>
    </cfRule>
  </conditionalFormatting>
  <conditionalFormatting sqref="G43">
    <cfRule type="expression" priority="677" dxfId="0" stopIfTrue="1">
      <formula>AND(G43&lt;&gt;"",SUMPRODUCT(($B$36:$B$43=G43)*1))</formula>
    </cfRule>
  </conditionalFormatting>
  <conditionalFormatting sqref="G43">
    <cfRule type="expression" priority="676" dxfId="0" stopIfTrue="1">
      <formula>AND(G43&lt;&gt;"",SUMPRODUCT(($B$36:$B$43=G43)*1))</formula>
    </cfRule>
  </conditionalFormatting>
  <conditionalFormatting sqref="F43">
    <cfRule type="expression" priority="675" dxfId="0" stopIfTrue="1">
      <formula>AND(F43&lt;&gt;"",SUMPRODUCT(($B$36:$B$43=F43)*1))</formula>
    </cfRule>
  </conditionalFormatting>
  <conditionalFormatting sqref="F43">
    <cfRule type="expression" priority="674" dxfId="0" stopIfTrue="1">
      <formula>AND(F43&lt;&gt;"",SUMPRODUCT(($B$36:$B$43=F43)*1))</formula>
    </cfRule>
  </conditionalFormatting>
  <conditionalFormatting sqref="F43">
    <cfRule type="expression" priority="673" dxfId="0" stopIfTrue="1">
      <formula>AND(F43&lt;&gt;"",SUMPRODUCT(($B$36:$B$43=F43)*1))</formula>
    </cfRule>
  </conditionalFormatting>
  <conditionalFormatting sqref="F43">
    <cfRule type="expression" priority="672" dxfId="0" stopIfTrue="1">
      <formula>AND(F43&lt;&gt;"",SUMPRODUCT(($B$36:$B$43=F43)*1))</formula>
    </cfRule>
  </conditionalFormatting>
  <conditionalFormatting sqref="G43">
    <cfRule type="expression" priority="671" dxfId="0" stopIfTrue="1">
      <formula>AND(G43&lt;&gt;"",SUMPRODUCT(($B$36:$B$43=G43)*1))</formula>
    </cfRule>
  </conditionalFormatting>
  <conditionalFormatting sqref="G43">
    <cfRule type="expression" priority="670" dxfId="0" stopIfTrue="1">
      <formula>AND(G43&lt;&gt;"",SUMPRODUCT(($B$36:$B$43=G43)*1))</formula>
    </cfRule>
  </conditionalFormatting>
  <conditionalFormatting sqref="F47">
    <cfRule type="expression" priority="669" dxfId="0">
      <formula>AND(F47&lt;&gt;"",SUMPRODUCT(($B$45:$B$52=F47)*1))</formula>
    </cfRule>
  </conditionalFormatting>
  <conditionalFormatting sqref="G47">
    <cfRule type="expression" priority="668" dxfId="0">
      <formula>AND(G47&lt;&gt;"",SUMPRODUCT(($B$45:$B$52=G47)*1))</formula>
    </cfRule>
  </conditionalFormatting>
  <conditionalFormatting sqref="H47">
    <cfRule type="expression" priority="667" dxfId="0">
      <formula>AND(H47&lt;&gt;"",SUMPRODUCT(($B$45:$B$52=H47)*1))</formula>
    </cfRule>
  </conditionalFormatting>
  <conditionalFormatting sqref="I47">
    <cfRule type="expression" priority="666" dxfId="0">
      <formula>AND(I47&lt;&gt;"",SUMPRODUCT(($B$45:$B$52=I47)*1))</formula>
    </cfRule>
  </conditionalFormatting>
  <conditionalFormatting sqref="J47">
    <cfRule type="expression" priority="665" dxfId="0">
      <formula>AND(J47&lt;&gt;"",SUMPRODUCT(($B$45:$B$52=J47)*1))</formula>
    </cfRule>
  </conditionalFormatting>
  <conditionalFormatting sqref="K47">
    <cfRule type="expression" priority="664" dxfId="0">
      <formula>AND(K47&lt;&gt;"",SUMPRODUCT(($B$45:$B$52=K47)*1))</formula>
    </cfRule>
  </conditionalFormatting>
  <conditionalFormatting sqref="L47">
    <cfRule type="expression" priority="663" dxfId="0">
      <formula>AND(L47&lt;&gt;"",SUMPRODUCT(($B$45:$B$52=L47)*1))</formula>
    </cfRule>
  </conditionalFormatting>
  <conditionalFormatting sqref="L48">
    <cfRule type="expression" priority="662" dxfId="0">
      <formula>AND(L48&lt;&gt;"",SUMPRODUCT(($B$45:$B$52=L48)*1))</formula>
    </cfRule>
  </conditionalFormatting>
  <conditionalFormatting sqref="K48">
    <cfRule type="expression" priority="661" dxfId="0">
      <formula>AND(K48&lt;&gt;"",SUMPRODUCT(($B$45:$B$52=K48)*1))</formula>
    </cfRule>
  </conditionalFormatting>
  <conditionalFormatting sqref="J48">
    <cfRule type="expression" priority="660" dxfId="0">
      <formula>AND(J48&lt;&gt;"",SUMPRODUCT(($B$45:$B$52=J48)*1))</formula>
    </cfRule>
  </conditionalFormatting>
  <conditionalFormatting sqref="I48">
    <cfRule type="expression" priority="659" dxfId="0">
      <formula>AND(I48&lt;&gt;"",SUMPRODUCT(($B$45:$B$52=I48)*1))</formula>
    </cfRule>
  </conditionalFormatting>
  <conditionalFormatting sqref="H48">
    <cfRule type="expression" priority="658" dxfId="0">
      <formula>AND(H48&lt;&gt;"",SUMPRODUCT(($B$45:$B$52=H48)*1))</formula>
    </cfRule>
  </conditionalFormatting>
  <conditionalFormatting sqref="G48">
    <cfRule type="expression" priority="657" dxfId="0">
      <formula>AND(G48&lt;&gt;"",SUMPRODUCT(($B$45:$B$52=G48)*1))</formula>
    </cfRule>
  </conditionalFormatting>
  <conditionalFormatting sqref="F48">
    <cfRule type="expression" priority="656" dxfId="0">
      <formula>AND(F48&lt;&gt;"",SUMPRODUCT(($B$45:$B$52=F48)*1))</formula>
    </cfRule>
  </conditionalFormatting>
  <conditionalFormatting sqref="L49">
    <cfRule type="expression" priority="655" dxfId="0">
      <formula>AND(L49&lt;&gt;"",SUMPRODUCT(($B$45:$B$52=L49)*1))</formula>
    </cfRule>
  </conditionalFormatting>
  <conditionalFormatting sqref="K49">
    <cfRule type="expression" priority="654" dxfId="0">
      <formula>AND(K49&lt;&gt;"",SUMPRODUCT(($B$45:$B$52=K49)*1))</formula>
    </cfRule>
  </conditionalFormatting>
  <conditionalFormatting sqref="J49">
    <cfRule type="expression" priority="653" dxfId="0">
      <formula>AND(J49&lt;&gt;"",SUMPRODUCT(($B$45:$B$52=J49)*1))</formula>
    </cfRule>
  </conditionalFormatting>
  <conditionalFormatting sqref="I49">
    <cfRule type="expression" priority="652" dxfId="0">
      <formula>AND(I49&lt;&gt;"",SUMPRODUCT(($B$45:$B$52=I49)*1))</formula>
    </cfRule>
  </conditionalFormatting>
  <conditionalFormatting sqref="H49">
    <cfRule type="expression" priority="651" dxfId="0">
      <formula>AND(H49&lt;&gt;"",SUMPRODUCT(($B$45:$B$52=H49)*1))</formula>
    </cfRule>
  </conditionalFormatting>
  <conditionalFormatting sqref="G49">
    <cfRule type="expression" priority="650" dxfId="0">
      <formula>AND(G49&lt;&gt;"",SUMPRODUCT(($B$45:$B$52=G49)*1))</formula>
    </cfRule>
  </conditionalFormatting>
  <conditionalFormatting sqref="F49">
    <cfRule type="expression" priority="649" dxfId="0">
      <formula>AND(F49&lt;&gt;"",SUMPRODUCT(($B$45:$B$52=F49)*1))</formula>
    </cfRule>
  </conditionalFormatting>
  <conditionalFormatting sqref="L50">
    <cfRule type="expression" priority="648" dxfId="0">
      <formula>AND(L50&lt;&gt;"",SUMPRODUCT(($B$45:$B$52=L50)*1))</formula>
    </cfRule>
  </conditionalFormatting>
  <conditionalFormatting sqref="K50">
    <cfRule type="expression" priority="647" dxfId="0">
      <formula>AND(K50&lt;&gt;"",SUMPRODUCT(($B$45:$B$52=K50)*1))</formula>
    </cfRule>
  </conditionalFormatting>
  <conditionalFormatting sqref="J50">
    <cfRule type="expression" priority="646" dxfId="0">
      <formula>AND(J50&lt;&gt;"",SUMPRODUCT(($B$45:$B$52=J50)*1))</formula>
    </cfRule>
  </conditionalFormatting>
  <conditionalFormatting sqref="I50">
    <cfRule type="expression" priority="645" dxfId="0">
      <formula>AND(I50&lt;&gt;"",SUMPRODUCT(($B$45:$B$52=I50)*1))</formula>
    </cfRule>
  </conditionalFormatting>
  <conditionalFormatting sqref="H50">
    <cfRule type="expression" priority="644" dxfId="0">
      <formula>AND(H50&lt;&gt;"",SUMPRODUCT(($B$45:$B$52=H50)*1))</formula>
    </cfRule>
  </conditionalFormatting>
  <conditionalFormatting sqref="G50">
    <cfRule type="expression" priority="643" dxfId="0">
      <formula>AND(G50&lt;&gt;"",SUMPRODUCT(($B$45:$B$52=G50)*1))</formula>
    </cfRule>
  </conditionalFormatting>
  <conditionalFormatting sqref="F50">
    <cfRule type="expression" priority="642" dxfId="0">
      <formula>AND(F50&lt;&gt;"",SUMPRODUCT(($B$45:$B$52=F50)*1))</formula>
    </cfRule>
  </conditionalFormatting>
  <conditionalFormatting sqref="L51">
    <cfRule type="expression" priority="641" dxfId="0">
      <formula>AND(L51&lt;&gt;"",SUMPRODUCT(($B$45:$B$52=L51)*1))</formula>
    </cfRule>
  </conditionalFormatting>
  <conditionalFormatting sqref="K51">
    <cfRule type="expression" priority="640" dxfId="0">
      <formula>AND(K51&lt;&gt;"",SUMPRODUCT(($B$45:$B$52=K51)*1))</formula>
    </cfRule>
  </conditionalFormatting>
  <conditionalFormatting sqref="J51">
    <cfRule type="expression" priority="639" dxfId="0">
      <formula>AND(J51&lt;&gt;"",SUMPRODUCT(($B$45:$B$52=J51)*1))</formula>
    </cfRule>
  </conditionalFormatting>
  <conditionalFormatting sqref="I51">
    <cfRule type="expression" priority="638" dxfId="0">
      <formula>AND(I51&lt;&gt;"",SUMPRODUCT(($B$45:$B$52=I51)*1))</formula>
    </cfRule>
  </conditionalFormatting>
  <conditionalFormatting sqref="H51">
    <cfRule type="expression" priority="637" dxfId="0">
      <formula>AND(H51&lt;&gt;"",SUMPRODUCT(($B$45:$B$52=H51)*1))</formula>
    </cfRule>
  </conditionalFormatting>
  <conditionalFormatting sqref="G51">
    <cfRule type="expression" priority="636" dxfId="0">
      <formula>AND(G51&lt;&gt;"",SUMPRODUCT(($B$45:$B$52=G51)*1))</formula>
    </cfRule>
  </conditionalFormatting>
  <conditionalFormatting sqref="F51">
    <cfRule type="expression" priority="635" dxfId="0">
      <formula>AND(F51&lt;&gt;"",SUMPRODUCT(($B$45:$B$52=F51)*1))</formula>
    </cfRule>
  </conditionalFormatting>
  <conditionalFormatting sqref="G52">
    <cfRule type="expression" priority="634" dxfId="0">
      <formula>AND(G52&lt;&gt;"",SUMPRODUCT(($B$45:$B$52=G52)*1))</formula>
    </cfRule>
  </conditionalFormatting>
  <conditionalFormatting sqref="F52">
    <cfRule type="expression" priority="633" dxfId="0">
      <formula>AND(F52&lt;&gt;"",SUMPRODUCT(($B$45:$B$52=F52)*1))</formula>
    </cfRule>
  </conditionalFormatting>
  <conditionalFormatting sqref="F56">
    <cfRule type="expression" priority="632" dxfId="0">
      <formula>AND(F56&lt;&gt;"",SUMPRODUCT(($B$54:$B$61=F56)*1))</formula>
    </cfRule>
  </conditionalFormatting>
  <conditionalFormatting sqref="G56">
    <cfRule type="expression" priority="631" dxfId="0">
      <formula>AND(G56&lt;&gt;"",SUMPRODUCT(($B$54:$B$61=G56)*1))</formula>
    </cfRule>
  </conditionalFormatting>
  <conditionalFormatting sqref="H56">
    <cfRule type="expression" priority="630" dxfId="0">
      <formula>AND(H56&lt;&gt;"",SUMPRODUCT(($B$54:$B$61=H56)*1))</formula>
    </cfRule>
  </conditionalFormatting>
  <conditionalFormatting sqref="I56">
    <cfRule type="expression" priority="629" dxfId="0">
      <formula>AND(I56&lt;&gt;"",SUMPRODUCT(($B$54:$B$61=I56)*1))</formula>
    </cfRule>
  </conditionalFormatting>
  <conditionalFormatting sqref="J56">
    <cfRule type="expression" priority="628" dxfId="0">
      <formula>AND(J56&lt;&gt;"",SUMPRODUCT(($B$54:$B$61=J56)*1))</formula>
    </cfRule>
  </conditionalFormatting>
  <conditionalFormatting sqref="K56">
    <cfRule type="expression" priority="627" dxfId="0">
      <formula>AND(K56&lt;&gt;"",SUMPRODUCT(($B$54:$B$61=K56)*1))</formula>
    </cfRule>
  </conditionalFormatting>
  <conditionalFormatting sqref="L56">
    <cfRule type="expression" priority="626" dxfId="0">
      <formula>AND(L56&lt;&gt;"",SUMPRODUCT(($B$54:$B$61=L56)*1))</formula>
    </cfRule>
  </conditionalFormatting>
  <conditionalFormatting sqref="F57">
    <cfRule type="expression" priority="625" dxfId="0">
      <formula>AND(F57&lt;&gt;"",SUMPRODUCT(($B$54:$B$61=F57)*1))</formula>
    </cfRule>
  </conditionalFormatting>
  <conditionalFormatting sqref="G57">
    <cfRule type="expression" priority="624" dxfId="0">
      <formula>AND(G57&lt;&gt;"",SUMPRODUCT(($B$54:$B$61=G57)*1))</formula>
    </cfRule>
  </conditionalFormatting>
  <conditionalFormatting sqref="H57">
    <cfRule type="expression" priority="623" dxfId="0">
      <formula>AND(H57&lt;&gt;"",SUMPRODUCT(($B$54:$B$61=H57)*1))</formula>
    </cfRule>
  </conditionalFormatting>
  <conditionalFormatting sqref="I57">
    <cfRule type="expression" priority="622" dxfId="0">
      <formula>AND(I57&lt;&gt;"",SUMPRODUCT(($B$54:$B$61=I57)*1))</formula>
    </cfRule>
  </conditionalFormatting>
  <conditionalFormatting sqref="J57">
    <cfRule type="expression" priority="621" dxfId="0">
      <formula>AND(J57&lt;&gt;"",SUMPRODUCT(($B$54:$B$61=J57)*1))</formula>
    </cfRule>
  </conditionalFormatting>
  <conditionalFormatting sqref="K57">
    <cfRule type="expression" priority="620" dxfId="0">
      <formula>AND(K57&lt;&gt;"",SUMPRODUCT(($B$54:$B$61=K57)*1))</formula>
    </cfRule>
  </conditionalFormatting>
  <conditionalFormatting sqref="L57">
    <cfRule type="expression" priority="619" dxfId="0">
      <formula>AND(L57&lt;&gt;"",SUMPRODUCT(($B$54:$B$61=L57)*1))</formula>
    </cfRule>
  </conditionalFormatting>
  <conditionalFormatting sqref="F58">
    <cfRule type="expression" priority="618" dxfId="0">
      <formula>AND(F58&lt;&gt;"",SUMPRODUCT(($B$54:$B$61=F58)*1))</formula>
    </cfRule>
  </conditionalFormatting>
  <conditionalFormatting sqref="G58">
    <cfRule type="expression" priority="617" dxfId="0">
      <formula>AND(G58&lt;&gt;"",SUMPRODUCT(($B$54:$B$61=G58)*1))</formula>
    </cfRule>
  </conditionalFormatting>
  <conditionalFormatting sqref="H58">
    <cfRule type="expression" priority="616" dxfId="0">
      <formula>AND(H58&lt;&gt;"",SUMPRODUCT(($B$54:$B$61=H58)*1))</formula>
    </cfRule>
  </conditionalFormatting>
  <conditionalFormatting sqref="I58">
    <cfRule type="expression" priority="615" dxfId="0">
      <formula>AND(I58&lt;&gt;"",SUMPRODUCT(($B$54:$B$61=I58)*1))</formula>
    </cfRule>
  </conditionalFormatting>
  <conditionalFormatting sqref="J58">
    <cfRule type="expression" priority="614" dxfId="0">
      <formula>AND(J58&lt;&gt;"",SUMPRODUCT(($B$54:$B$61=J58)*1))</formula>
    </cfRule>
  </conditionalFormatting>
  <conditionalFormatting sqref="K58">
    <cfRule type="expression" priority="613" dxfId="0">
      <formula>AND(K58&lt;&gt;"",SUMPRODUCT(($B$54:$B$61=K58)*1))</formula>
    </cfRule>
  </conditionalFormatting>
  <conditionalFormatting sqref="L58">
    <cfRule type="expression" priority="612" dxfId="0">
      <formula>AND(L58&lt;&gt;"",SUMPRODUCT(($B$54:$B$61=L58)*1))</formula>
    </cfRule>
  </conditionalFormatting>
  <conditionalFormatting sqref="F59">
    <cfRule type="expression" priority="611" dxfId="0">
      <formula>AND(F59&lt;&gt;"",SUMPRODUCT(($B$54:$B$61=F59)*1))</formula>
    </cfRule>
  </conditionalFormatting>
  <conditionalFormatting sqref="G59">
    <cfRule type="expression" priority="610" dxfId="0">
      <formula>AND(G59&lt;&gt;"",SUMPRODUCT(($B$54:$B$61=G59)*1))</formula>
    </cfRule>
  </conditionalFormatting>
  <conditionalFormatting sqref="H59">
    <cfRule type="expression" priority="609" dxfId="0">
      <formula>AND(H59&lt;&gt;"",SUMPRODUCT(($B$54:$B$61=H59)*1))</formula>
    </cfRule>
  </conditionalFormatting>
  <conditionalFormatting sqref="I59">
    <cfRule type="expression" priority="608" dxfId="0">
      <formula>AND(I59&lt;&gt;"",SUMPRODUCT(($B$54:$B$61=I59)*1))</formula>
    </cfRule>
  </conditionalFormatting>
  <conditionalFormatting sqref="J59">
    <cfRule type="expression" priority="607" dxfId="0">
      <formula>AND(J59&lt;&gt;"",SUMPRODUCT(($B$54:$B$61=J59)*1))</formula>
    </cfRule>
  </conditionalFormatting>
  <conditionalFormatting sqref="K59">
    <cfRule type="expression" priority="606" dxfId="0">
      <formula>AND(K59&lt;&gt;"",SUMPRODUCT(($B$54:$B$61=K59)*1))</formula>
    </cfRule>
  </conditionalFormatting>
  <conditionalFormatting sqref="L59">
    <cfRule type="expression" priority="605" dxfId="0">
      <formula>AND(L59&lt;&gt;"",SUMPRODUCT(($B$54:$B$61=L59)*1))</formula>
    </cfRule>
  </conditionalFormatting>
  <conditionalFormatting sqref="F60">
    <cfRule type="expression" priority="604" dxfId="0">
      <formula>AND(F60&lt;&gt;"",SUMPRODUCT(($B$54:$B$61=F60)*1))</formula>
    </cfRule>
  </conditionalFormatting>
  <conditionalFormatting sqref="G60">
    <cfRule type="expression" priority="603" dxfId="0">
      <formula>AND(G60&lt;&gt;"",SUMPRODUCT(($B$54:$B$61=G60)*1))</formula>
    </cfRule>
  </conditionalFormatting>
  <conditionalFormatting sqref="H60">
    <cfRule type="expression" priority="602" dxfId="0">
      <formula>AND(H60&lt;&gt;"",SUMPRODUCT(($B$54:$B$61=H60)*1))</formula>
    </cfRule>
  </conditionalFormatting>
  <conditionalFormatting sqref="I60">
    <cfRule type="expression" priority="601" dxfId="0">
      <formula>AND(I60&lt;&gt;"",SUMPRODUCT(($B$54:$B$61=I60)*1))</formula>
    </cfRule>
  </conditionalFormatting>
  <conditionalFormatting sqref="J60">
    <cfRule type="expression" priority="600" dxfId="0">
      <formula>AND(J60&lt;&gt;"",SUMPRODUCT(($B$54:$B$61=J60)*1))</formula>
    </cfRule>
  </conditionalFormatting>
  <conditionalFormatting sqref="K60">
    <cfRule type="expression" priority="599" dxfId="0">
      <formula>AND(K60&lt;&gt;"",SUMPRODUCT(($B$54:$B$61=K60)*1))</formula>
    </cfRule>
  </conditionalFormatting>
  <conditionalFormatting sqref="L60">
    <cfRule type="expression" priority="598" dxfId="0">
      <formula>AND(L60&lt;&gt;"",SUMPRODUCT(($B$54:$B$61=L60)*1))</formula>
    </cfRule>
  </conditionalFormatting>
  <conditionalFormatting sqref="F61">
    <cfRule type="expression" priority="597" dxfId="0">
      <formula>AND(F61&lt;&gt;"",SUMPRODUCT(($B$54:$B$61=F61)*1))</formula>
    </cfRule>
  </conditionalFormatting>
  <conditionalFormatting sqref="G61">
    <cfRule type="expression" priority="596" dxfId="0">
      <formula>AND(G61&lt;&gt;"",SUMPRODUCT(($B$54:$B$61=G61)*1))</formula>
    </cfRule>
  </conditionalFormatting>
  <conditionalFormatting sqref="N56">
    <cfRule type="expression" priority="595" dxfId="0">
      <formula>AND(N56&lt;&gt;"",SUMPRODUCT(($V$54:$V$61=N56)*1))</formula>
    </cfRule>
  </conditionalFormatting>
  <conditionalFormatting sqref="O56">
    <cfRule type="expression" priority="594" dxfId="0">
      <formula>AND(O56&lt;&gt;"",SUMPRODUCT(($V$54:$V$61=O56)*1))</formula>
    </cfRule>
  </conditionalFormatting>
  <conditionalFormatting sqref="P56">
    <cfRule type="expression" priority="593" dxfId="0">
      <formula>AND(P56&lt;&gt;"",SUMPRODUCT(($V$54:$V$61=P56)*1))</formula>
    </cfRule>
  </conditionalFormatting>
  <conditionalFormatting sqref="Q56">
    <cfRule type="expression" priority="592" dxfId="0">
      <formula>AND(Q56&lt;&gt;"",SUMPRODUCT(($V$54:$V$61=Q56)*1))</formula>
    </cfRule>
  </conditionalFormatting>
  <conditionalFormatting sqref="R56">
    <cfRule type="expression" priority="591" dxfId="0">
      <formula>AND(R56&lt;&gt;"",SUMPRODUCT(($V$54:$V$61=R56)*1))</formula>
    </cfRule>
  </conditionalFormatting>
  <conditionalFormatting sqref="S56">
    <cfRule type="expression" priority="590" dxfId="0">
      <formula>AND(S56&lt;&gt;"",SUMPRODUCT(($V$54:$V$61=S56)*1))</formula>
    </cfRule>
  </conditionalFormatting>
  <conditionalFormatting sqref="T56">
    <cfRule type="expression" priority="589" dxfId="0">
      <formula>AND(T56&lt;&gt;"",SUMPRODUCT(($V$54:$V$61=T56)*1))</formula>
    </cfRule>
  </conditionalFormatting>
  <conditionalFormatting sqref="N57">
    <cfRule type="expression" priority="588" dxfId="0">
      <formula>AND(N57&lt;&gt;"",SUMPRODUCT(($V$54:$V$61=N57)*1))</formula>
    </cfRule>
  </conditionalFormatting>
  <conditionalFormatting sqref="O57">
    <cfRule type="expression" priority="587" dxfId="0">
      <formula>AND(O57&lt;&gt;"",SUMPRODUCT(($V$54:$V$61=O57)*1))</formula>
    </cfRule>
  </conditionalFormatting>
  <conditionalFormatting sqref="P57">
    <cfRule type="expression" priority="586" dxfId="0">
      <formula>AND(P57&lt;&gt;"",SUMPRODUCT(($V$54:$V$61=P57)*1))</formula>
    </cfRule>
  </conditionalFormatting>
  <conditionalFormatting sqref="Q57">
    <cfRule type="expression" priority="585" dxfId="0">
      <formula>AND(Q57&lt;&gt;"",SUMPRODUCT(($V$54:$V$61=Q57)*1))</formula>
    </cfRule>
  </conditionalFormatting>
  <conditionalFormatting sqref="R57">
    <cfRule type="expression" priority="584" dxfId="0">
      <formula>AND(R57&lt;&gt;"",SUMPRODUCT(($V$54:$V$61=R57)*1))</formula>
    </cfRule>
  </conditionalFormatting>
  <conditionalFormatting sqref="S57">
    <cfRule type="expression" priority="583" dxfId="0">
      <formula>AND(S57&lt;&gt;"",SUMPRODUCT(($V$54:$V$61=S57)*1))</formula>
    </cfRule>
  </conditionalFormatting>
  <conditionalFormatting sqref="T57">
    <cfRule type="expression" priority="582" dxfId="0">
      <formula>AND(T57&lt;&gt;"",SUMPRODUCT(($V$54:$V$61=T57)*1))</formula>
    </cfRule>
  </conditionalFormatting>
  <conditionalFormatting sqref="N58">
    <cfRule type="expression" priority="581" dxfId="0">
      <formula>AND(N58&lt;&gt;"",SUMPRODUCT(($V$54:$V$61=N58)*1))</formula>
    </cfRule>
  </conditionalFormatting>
  <conditionalFormatting sqref="O58">
    <cfRule type="expression" priority="580" dxfId="0">
      <formula>AND(O58&lt;&gt;"",SUMPRODUCT(($V$54:$V$61=O58)*1))</formula>
    </cfRule>
  </conditionalFormatting>
  <conditionalFormatting sqref="P58">
    <cfRule type="expression" priority="579" dxfId="0">
      <formula>AND(P58&lt;&gt;"",SUMPRODUCT(($V$54:$V$61=P58)*1))</formula>
    </cfRule>
  </conditionalFormatting>
  <conditionalFormatting sqref="Q58">
    <cfRule type="expression" priority="578" dxfId="0">
      <formula>AND(Q58&lt;&gt;"",SUMPRODUCT(($V$54:$V$61=Q58)*1))</formula>
    </cfRule>
  </conditionalFormatting>
  <conditionalFormatting sqref="R58">
    <cfRule type="expression" priority="577" dxfId="0">
      <formula>AND(R58&lt;&gt;"",SUMPRODUCT(($V$54:$V$61=R58)*1))</formula>
    </cfRule>
  </conditionalFormatting>
  <conditionalFormatting sqref="S58">
    <cfRule type="expression" priority="576" dxfId="0">
      <formula>AND(S58&lt;&gt;"",SUMPRODUCT(($V$54:$V$61=S58)*1))</formula>
    </cfRule>
  </conditionalFormatting>
  <conditionalFormatting sqref="T58">
    <cfRule type="expression" priority="575" dxfId="0">
      <formula>AND(T58&lt;&gt;"",SUMPRODUCT(($V$54:$V$61=T58)*1))</formula>
    </cfRule>
  </conditionalFormatting>
  <conditionalFormatting sqref="N59">
    <cfRule type="expression" priority="574" dxfId="0">
      <formula>AND(N59&lt;&gt;"",SUMPRODUCT(($V$54:$V$61=N59)*1))</formula>
    </cfRule>
  </conditionalFormatting>
  <conditionalFormatting sqref="O59">
    <cfRule type="expression" priority="573" dxfId="0">
      <formula>AND(O59&lt;&gt;"",SUMPRODUCT(($V$54:$V$61=O59)*1))</formula>
    </cfRule>
  </conditionalFormatting>
  <conditionalFormatting sqref="P59">
    <cfRule type="expression" priority="572" dxfId="0">
      <formula>AND(P59&lt;&gt;"",SUMPRODUCT(($V$54:$V$61=P59)*1))</formula>
    </cfRule>
  </conditionalFormatting>
  <conditionalFormatting sqref="Q59">
    <cfRule type="expression" priority="571" dxfId="0">
      <formula>AND(Q59&lt;&gt;"",SUMPRODUCT(($V$54:$V$61=Q59)*1))</formula>
    </cfRule>
  </conditionalFormatting>
  <conditionalFormatting sqref="R59">
    <cfRule type="expression" priority="570" dxfId="0">
      <formula>AND(R59&lt;&gt;"",SUMPRODUCT(($V$54:$V$61=R59)*1))</formula>
    </cfRule>
  </conditionalFormatting>
  <conditionalFormatting sqref="S59">
    <cfRule type="expression" priority="569" dxfId="0">
      <formula>AND(S59&lt;&gt;"",SUMPRODUCT(($V$54:$V$61=S59)*1))</formula>
    </cfRule>
  </conditionalFormatting>
  <conditionalFormatting sqref="T59">
    <cfRule type="expression" priority="568" dxfId="0">
      <formula>AND(T59&lt;&gt;"",SUMPRODUCT(($V$54:$V$61=T59)*1))</formula>
    </cfRule>
  </conditionalFormatting>
  <conditionalFormatting sqref="N60">
    <cfRule type="expression" priority="567" dxfId="0">
      <formula>AND(N60&lt;&gt;"",SUMPRODUCT(($V$54:$V$61=N60)*1))</formula>
    </cfRule>
  </conditionalFormatting>
  <conditionalFormatting sqref="O60">
    <cfRule type="expression" priority="566" dxfId="0">
      <formula>AND(O60&lt;&gt;"",SUMPRODUCT(($V$54:$V$61=O60)*1))</formula>
    </cfRule>
  </conditionalFormatting>
  <conditionalFormatting sqref="P60">
    <cfRule type="expression" priority="565" dxfId="0">
      <formula>AND(P60&lt;&gt;"",SUMPRODUCT(($V$54:$V$61=P60)*1))</formula>
    </cfRule>
  </conditionalFormatting>
  <conditionalFormatting sqref="Q60">
    <cfRule type="expression" priority="564" dxfId="0">
      <formula>AND(Q60&lt;&gt;"",SUMPRODUCT(($V$54:$V$61=Q60)*1))</formula>
    </cfRule>
  </conditionalFormatting>
  <conditionalFormatting sqref="R60">
    <cfRule type="expression" priority="563" dxfId="0">
      <formula>AND(R60&lt;&gt;"",SUMPRODUCT(($V$54:$V$61=R60)*1))</formula>
    </cfRule>
  </conditionalFormatting>
  <conditionalFormatting sqref="S60">
    <cfRule type="expression" priority="562" dxfId="0">
      <formula>AND(S60&lt;&gt;"",SUMPRODUCT(($V$54:$V$61=S60)*1))</formula>
    </cfRule>
  </conditionalFormatting>
  <conditionalFormatting sqref="T60">
    <cfRule type="expression" priority="561" dxfId="0">
      <formula>AND(T60&lt;&gt;"",SUMPRODUCT(($V$54:$V$61=T60)*1))</formula>
    </cfRule>
  </conditionalFormatting>
  <conditionalFormatting sqref="N61">
    <cfRule type="expression" priority="560" dxfId="0">
      <formula>AND(N61&lt;&gt;"",SUMPRODUCT(($V$54:$V$61=N61)*1))</formula>
    </cfRule>
  </conditionalFormatting>
  <conditionalFormatting sqref="O61">
    <cfRule type="expression" priority="559" dxfId="0">
      <formula>AND(O61&lt;&gt;"",SUMPRODUCT(($V$54:$V$61=O61)*1))</formula>
    </cfRule>
  </conditionalFormatting>
  <conditionalFormatting sqref="N47">
    <cfRule type="expression" priority="558" dxfId="0">
      <formula>AND(N47&lt;&gt;"",SUMPRODUCT(($V$45:$V$52=N47)*1))</formula>
    </cfRule>
  </conditionalFormatting>
  <conditionalFormatting sqref="O47">
    <cfRule type="expression" priority="557" dxfId="0">
      <formula>AND(O47&lt;&gt;"",SUMPRODUCT(($V$45:$V$52=O47)*1))</formula>
    </cfRule>
  </conditionalFormatting>
  <conditionalFormatting sqref="P47">
    <cfRule type="expression" priority="556" dxfId="0">
      <formula>AND(P47&lt;&gt;"",SUMPRODUCT(($V$45:$V$52=P47)*1))</formula>
    </cfRule>
  </conditionalFormatting>
  <conditionalFormatting sqref="Q47">
    <cfRule type="expression" priority="555" dxfId="0">
      <formula>AND(Q47&lt;&gt;"",SUMPRODUCT(($V$45:$V$52=Q47)*1))</formula>
    </cfRule>
  </conditionalFormatting>
  <conditionalFormatting sqref="R47">
    <cfRule type="expression" priority="554" dxfId="0">
      <formula>AND(R47&lt;&gt;"",SUMPRODUCT(($V$45:$V$52=R47)*1))</formula>
    </cfRule>
  </conditionalFormatting>
  <conditionalFormatting sqref="S47">
    <cfRule type="expression" priority="553" dxfId="0">
      <formula>AND(S47&lt;&gt;"",SUMPRODUCT(($V$45:$V$52=S47)*1))</formula>
    </cfRule>
  </conditionalFormatting>
  <conditionalFormatting sqref="T47">
    <cfRule type="expression" priority="552" dxfId="0">
      <formula>AND(T47&lt;&gt;"",SUMPRODUCT(($V$45:$V$52=T47)*1))</formula>
    </cfRule>
  </conditionalFormatting>
  <conditionalFormatting sqref="N48">
    <cfRule type="expression" priority="551" dxfId="0">
      <formula>AND(N48&lt;&gt;"",SUMPRODUCT(($V$45:$V$52=N48)*1))</formula>
    </cfRule>
  </conditionalFormatting>
  <conditionalFormatting sqref="O48">
    <cfRule type="expression" priority="550" dxfId="0">
      <formula>AND(O48&lt;&gt;"",SUMPRODUCT(($V$45:$V$52=O48)*1))</formula>
    </cfRule>
  </conditionalFormatting>
  <conditionalFormatting sqref="P48">
    <cfRule type="expression" priority="549" dxfId="0">
      <formula>AND(P48&lt;&gt;"",SUMPRODUCT(($V$45:$V$52=P48)*1))</formula>
    </cfRule>
  </conditionalFormatting>
  <conditionalFormatting sqref="Q48">
    <cfRule type="expression" priority="548" dxfId="0">
      <formula>AND(Q48&lt;&gt;"",SUMPRODUCT(($V$45:$V$52=Q48)*1))</formula>
    </cfRule>
  </conditionalFormatting>
  <conditionalFormatting sqref="R48">
    <cfRule type="expression" priority="547" dxfId="0">
      <formula>AND(R48&lt;&gt;"",SUMPRODUCT(($V$45:$V$52=R48)*1))</formula>
    </cfRule>
  </conditionalFormatting>
  <conditionalFormatting sqref="S48">
    <cfRule type="expression" priority="546" dxfId="0">
      <formula>AND(S48&lt;&gt;"",SUMPRODUCT(($V$45:$V$52=S48)*1))</formula>
    </cfRule>
  </conditionalFormatting>
  <conditionalFormatting sqref="T48">
    <cfRule type="expression" priority="545" dxfId="0">
      <formula>AND(T48&lt;&gt;"",SUMPRODUCT(($V$45:$V$52=T48)*1))</formula>
    </cfRule>
  </conditionalFormatting>
  <conditionalFormatting sqref="N49">
    <cfRule type="expression" priority="544" dxfId="0">
      <formula>AND(N49&lt;&gt;"",SUMPRODUCT(($V$45:$V$52=N49)*1))</formula>
    </cfRule>
  </conditionalFormatting>
  <conditionalFormatting sqref="O49">
    <cfRule type="expression" priority="543" dxfId="0">
      <formula>AND(O49&lt;&gt;"",SUMPRODUCT(($V$45:$V$52=O49)*1))</formula>
    </cfRule>
  </conditionalFormatting>
  <conditionalFormatting sqref="P49">
    <cfRule type="expression" priority="542" dxfId="0">
      <formula>AND(P49&lt;&gt;"",SUMPRODUCT(($V$45:$V$52=P49)*1))</formula>
    </cfRule>
  </conditionalFormatting>
  <conditionalFormatting sqref="Q49">
    <cfRule type="expression" priority="541" dxfId="0">
      <formula>AND(Q49&lt;&gt;"",SUMPRODUCT(($V$45:$V$52=Q49)*1))</formula>
    </cfRule>
  </conditionalFormatting>
  <conditionalFormatting sqref="R49">
    <cfRule type="expression" priority="540" dxfId="0">
      <formula>AND(R49&lt;&gt;"",SUMPRODUCT(($V$45:$V$52=R49)*1))</formula>
    </cfRule>
  </conditionalFormatting>
  <conditionalFormatting sqref="S49">
    <cfRule type="expression" priority="539" dxfId="0">
      <formula>AND(S49&lt;&gt;"",SUMPRODUCT(($V$45:$V$52=S49)*1))</formula>
    </cfRule>
  </conditionalFormatting>
  <conditionalFormatting sqref="T49">
    <cfRule type="expression" priority="538" dxfId="0">
      <formula>AND(T49&lt;&gt;"",SUMPRODUCT(($V$45:$V$52=T49)*1))</formula>
    </cfRule>
  </conditionalFormatting>
  <conditionalFormatting sqref="N50">
    <cfRule type="expression" priority="537" dxfId="0">
      <formula>AND(N50&lt;&gt;"",SUMPRODUCT(($V$45:$V$52=N50)*1))</formula>
    </cfRule>
  </conditionalFormatting>
  <conditionalFormatting sqref="O50">
    <cfRule type="expression" priority="536" dxfId="0">
      <formula>AND(O50&lt;&gt;"",SUMPRODUCT(($V$45:$V$52=O50)*1))</formula>
    </cfRule>
  </conditionalFormatting>
  <conditionalFormatting sqref="P50">
    <cfRule type="expression" priority="535" dxfId="0">
      <formula>AND(P50&lt;&gt;"",SUMPRODUCT(($V$45:$V$52=P50)*1))</formula>
    </cfRule>
  </conditionalFormatting>
  <conditionalFormatting sqref="Q50">
    <cfRule type="expression" priority="534" dxfId="0">
      <formula>AND(Q50&lt;&gt;"",SUMPRODUCT(($V$45:$V$52=Q50)*1))</formula>
    </cfRule>
  </conditionalFormatting>
  <conditionalFormatting sqref="R50">
    <cfRule type="expression" priority="533" dxfId="0">
      <formula>AND(R50&lt;&gt;"",SUMPRODUCT(($V$45:$V$52=R50)*1))</formula>
    </cfRule>
  </conditionalFormatting>
  <conditionalFormatting sqref="S50">
    <cfRule type="expression" priority="532" dxfId="0">
      <formula>AND(S50&lt;&gt;"",SUMPRODUCT(($V$45:$V$52=S50)*1))</formula>
    </cfRule>
  </conditionalFormatting>
  <conditionalFormatting sqref="T50">
    <cfRule type="expression" priority="531" dxfId="0">
      <formula>AND(T50&lt;&gt;"",SUMPRODUCT(($V$45:$V$52=T50)*1))</formula>
    </cfRule>
  </conditionalFormatting>
  <conditionalFormatting sqref="N51">
    <cfRule type="expression" priority="530" dxfId="0">
      <formula>AND(N51&lt;&gt;"",SUMPRODUCT(($V$45:$V$52=N51)*1))</formula>
    </cfRule>
  </conditionalFormatting>
  <conditionalFormatting sqref="O51">
    <cfRule type="expression" priority="529" dxfId="0">
      <formula>AND(O51&lt;&gt;"",SUMPRODUCT(($V$45:$V$52=O51)*1))</formula>
    </cfRule>
  </conditionalFormatting>
  <conditionalFormatting sqref="P51">
    <cfRule type="expression" priority="528" dxfId="0">
      <formula>AND(P51&lt;&gt;"",SUMPRODUCT(($V$45:$V$52=P51)*1))</formula>
    </cfRule>
  </conditionalFormatting>
  <conditionalFormatting sqref="Q51">
    <cfRule type="expression" priority="527" dxfId="0">
      <formula>AND(Q51&lt;&gt;"",SUMPRODUCT(($V$45:$V$52=Q51)*1))</formula>
    </cfRule>
  </conditionalFormatting>
  <conditionalFormatting sqref="R51">
    <cfRule type="expression" priority="526" dxfId="0">
      <formula>AND(R51&lt;&gt;"",SUMPRODUCT(($V$45:$V$52=R51)*1))</formula>
    </cfRule>
  </conditionalFormatting>
  <conditionalFormatting sqref="S51">
    <cfRule type="expression" priority="525" dxfId="0">
      <formula>AND(S51&lt;&gt;"",SUMPRODUCT(($V$45:$V$52=S51)*1))</formula>
    </cfRule>
  </conditionalFormatting>
  <conditionalFormatting sqref="T51">
    <cfRule type="expression" priority="524" dxfId="0">
      <formula>AND(T51&lt;&gt;"",SUMPRODUCT(($V$45:$V$52=T51)*1))</formula>
    </cfRule>
  </conditionalFormatting>
  <conditionalFormatting sqref="N52">
    <cfRule type="expression" priority="523" dxfId="0">
      <formula>AND(N52&lt;&gt;"",SUMPRODUCT(($V$45:$V$52=N52)*1))</formula>
    </cfRule>
  </conditionalFormatting>
  <conditionalFormatting sqref="O52">
    <cfRule type="expression" priority="522" dxfId="0">
      <formula>AND(O52&lt;&gt;"",SUMPRODUCT(($V$45:$V$52=O52)*1))</formula>
    </cfRule>
  </conditionalFormatting>
  <conditionalFormatting sqref="N38">
    <cfRule type="expression" priority="521" dxfId="0">
      <formula>AND(N38&lt;&gt;"",SUMPRODUCT(($V$36:$V$43=N38)*1))</formula>
    </cfRule>
  </conditionalFormatting>
  <conditionalFormatting sqref="O38">
    <cfRule type="expression" priority="520" dxfId="0">
      <formula>AND(O38&lt;&gt;"",SUMPRODUCT(($V$36:$V$43=O38)*1))</formula>
    </cfRule>
  </conditionalFormatting>
  <conditionalFormatting sqref="P38">
    <cfRule type="expression" priority="519" dxfId="0">
      <formula>AND(P38&lt;&gt;"",SUMPRODUCT(($V$36:$V$43=P38)*1))</formula>
    </cfRule>
  </conditionalFormatting>
  <conditionalFormatting sqref="Q38">
    <cfRule type="expression" priority="518" dxfId="0">
      <formula>AND(Q38&lt;&gt;"",SUMPRODUCT(($V$36:$V$43=Q38)*1))</formula>
    </cfRule>
  </conditionalFormatting>
  <conditionalFormatting sqref="R38">
    <cfRule type="expression" priority="517" dxfId="0">
      <formula>AND(R38&lt;&gt;"",SUMPRODUCT(($V$36:$V$43=R38)*1))</formula>
    </cfRule>
  </conditionalFormatting>
  <conditionalFormatting sqref="S38">
    <cfRule type="expression" priority="516" dxfId="0">
      <formula>AND(S38&lt;&gt;"",SUMPRODUCT(($V$36:$V$43=S38)*1))</formula>
    </cfRule>
  </conditionalFormatting>
  <conditionalFormatting sqref="T38">
    <cfRule type="expression" priority="515" dxfId="0">
      <formula>AND(T38&lt;&gt;"",SUMPRODUCT(($V$36:$V$43=T38)*1))</formula>
    </cfRule>
  </conditionalFormatting>
  <conditionalFormatting sqref="N39">
    <cfRule type="expression" priority="514" dxfId="0">
      <formula>AND(N39&lt;&gt;"",SUMPRODUCT(($V$36:$V$43=N39)*1))</formula>
    </cfRule>
  </conditionalFormatting>
  <conditionalFormatting sqref="O39">
    <cfRule type="expression" priority="513" dxfId="0">
      <formula>AND(O39&lt;&gt;"",SUMPRODUCT(($V$36:$V$43=O39)*1))</formula>
    </cfRule>
  </conditionalFormatting>
  <conditionalFormatting sqref="P39">
    <cfRule type="expression" priority="512" dxfId="0">
      <formula>AND(P39&lt;&gt;"",SUMPRODUCT(($V$36:$V$43=P39)*1))</formula>
    </cfRule>
  </conditionalFormatting>
  <conditionalFormatting sqref="Q39">
    <cfRule type="expression" priority="511" dxfId="0">
      <formula>AND(Q39&lt;&gt;"",SUMPRODUCT(($V$36:$V$43=Q39)*1))</formula>
    </cfRule>
  </conditionalFormatting>
  <conditionalFormatting sqref="R39">
    <cfRule type="expression" priority="510" dxfId="0">
      <formula>AND(R39&lt;&gt;"",SUMPRODUCT(($V$36:$V$43=R39)*1))</formula>
    </cfRule>
  </conditionalFormatting>
  <conditionalFormatting sqref="S39">
    <cfRule type="expression" priority="509" dxfId="0">
      <formula>AND(S39&lt;&gt;"",SUMPRODUCT(($V$36:$V$43=S39)*1))</formula>
    </cfRule>
  </conditionalFormatting>
  <conditionalFormatting sqref="T39">
    <cfRule type="expression" priority="508" dxfId="0">
      <formula>AND(T39&lt;&gt;"",SUMPRODUCT(($V$36:$V$43=T39)*1))</formula>
    </cfRule>
  </conditionalFormatting>
  <conditionalFormatting sqref="N40">
    <cfRule type="expression" priority="507" dxfId="0">
      <formula>AND(N40&lt;&gt;"",SUMPRODUCT(($V$36:$V$43=N40)*1))</formula>
    </cfRule>
  </conditionalFormatting>
  <conditionalFormatting sqref="O40">
    <cfRule type="expression" priority="506" dxfId="0">
      <formula>AND(O40&lt;&gt;"",SUMPRODUCT(($V$36:$V$43=O40)*1))</formula>
    </cfRule>
  </conditionalFormatting>
  <conditionalFormatting sqref="P40">
    <cfRule type="expression" priority="505" dxfId="0">
      <formula>AND(P40&lt;&gt;"",SUMPRODUCT(($V$36:$V$43=P40)*1))</formula>
    </cfRule>
  </conditionalFormatting>
  <conditionalFormatting sqref="Q40">
    <cfRule type="expression" priority="504" dxfId="0">
      <formula>AND(Q40&lt;&gt;"",SUMPRODUCT(($V$36:$V$43=Q40)*1))</formula>
    </cfRule>
  </conditionalFormatting>
  <conditionalFormatting sqref="R40">
    <cfRule type="expression" priority="503" dxfId="0">
      <formula>AND(R40&lt;&gt;"",SUMPRODUCT(($V$36:$V$43=R40)*1))</formula>
    </cfRule>
  </conditionalFormatting>
  <conditionalFormatting sqref="S40">
    <cfRule type="expression" priority="502" dxfId="0">
      <formula>AND(S40&lt;&gt;"",SUMPRODUCT(($V$36:$V$43=S40)*1))</formula>
    </cfRule>
  </conditionalFormatting>
  <conditionalFormatting sqref="T40">
    <cfRule type="expression" priority="501" dxfId="0">
      <formula>AND(T40&lt;&gt;"",SUMPRODUCT(($V$36:$V$43=T40)*1))</formula>
    </cfRule>
  </conditionalFormatting>
  <conditionalFormatting sqref="N41">
    <cfRule type="expression" priority="500" dxfId="0">
      <formula>AND(N41&lt;&gt;"",SUMPRODUCT(($V$36:$V$43=N41)*1))</formula>
    </cfRule>
  </conditionalFormatting>
  <conditionalFormatting sqref="O41">
    <cfRule type="expression" priority="499" dxfId="0">
      <formula>AND(O41&lt;&gt;"",SUMPRODUCT(($V$36:$V$43=O41)*1))</formula>
    </cfRule>
  </conditionalFormatting>
  <conditionalFormatting sqref="P41">
    <cfRule type="expression" priority="498" dxfId="0">
      <formula>AND(P41&lt;&gt;"",SUMPRODUCT(($V$36:$V$43=P41)*1))</formula>
    </cfRule>
  </conditionalFormatting>
  <conditionalFormatting sqref="Q41">
    <cfRule type="expression" priority="497" dxfId="0">
      <formula>AND(Q41&lt;&gt;"",SUMPRODUCT(($V$36:$V$43=Q41)*1))</formula>
    </cfRule>
  </conditionalFormatting>
  <conditionalFormatting sqref="R41">
    <cfRule type="expression" priority="496" dxfId="0">
      <formula>AND(R41&lt;&gt;"",SUMPRODUCT(($V$36:$V$43=R41)*1))</formula>
    </cfRule>
  </conditionalFormatting>
  <conditionalFormatting sqref="S41">
    <cfRule type="expression" priority="495" dxfId="0">
      <formula>AND(S41&lt;&gt;"",SUMPRODUCT(($V$36:$V$43=S41)*1))</formula>
    </cfRule>
  </conditionalFormatting>
  <conditionalFormatting sqref="T41">
    <cfRule type="expression" priority="494" dxfId="0">
      <formula>AND(T41&lt;&gt;"",SUMPRODUCT(($V$36:$V$43=T41)*1))</formula>
    </cfRule>
  </conditionalFormatting>
  <conditionalFormatting sqref="N42">
    <cfRule type="expression" priority="493" dxfId="0">
      <formula>AND(N42&lt;&gt;"",SUMPRODUCT(($V$36:$V$43=N42)*1))</formula>
    </cfRule>
  </conditionalFormatting>
  <conditionalFormatting sqref="O42">
    <cfRule type="expression" priority="492" dxfId="0">
      <formula>AND(O42&lt;&gt;"",SUMPRODUCT(($V$36:$V$43=O42)*1))</formula>
    </cfRule>
  </conditionalFormatting>
  <conditionalFormatting sqref="P42">
    <cfRule type="expression" priority="491" dxfId="0">
      <formula>AND(P42&lt;&gt;"",SUMPRODUCT(($V$36:$V$43=P42)*1))</formula>
    </cfRule>
  </conditionalFormatting>
  <conditionalFormatting sqref="Q42">
    <cfRule type="expression" priority="490" dxfId="0">
      <formula>AND(Q42&lt;&gt;"",SUMPRODUCT(($V$36:$V$43=Q42)*1))</formula>
    </cfRule>
  </conditionalFormatting>
  <conditionalFormatting sqref="R42">
    <cfRule type="expression" priority="489" dxfId="0">
      <formula>AND(R42&lt;&gt;"",SUMPRODUCT(($V$36:$V$43=R42)*1))</formula>
    </cfRule>
  </conditionalFormatting>
  <conditionalFormatting sqref="S42">
    <cfRule type="expression" priority="488" dxfId="0">
      <formula>AND(S42&lt;&gt;"",SUMPRODUCT(($V$36:$V$43=S42)*1))</formula>
    </cfRule>
  </conditionalFormatting>
  <conditionalFormatting sqref="T42">
    <cfRule type="expression" priority="487" dxfId="0">
      <formula>AND(T42&lt;&gt;"",SUMPRODUCT(($V$36:$V$43=T42)*1))</formula>
    </cfRule>
  </conditionalFormatting>
  <conditionalFormatting sqref="N43">
    <cfRule type="expression" priority="486" dxfId="0">
      <formula>AND(N43&lt;&gt;"",SUMPRODUCT(($V$36:$V$43=N43)*1))</formula>
    </cfRule>
  </conditionalFormatting>
  <conditionalFormatting sqref="O43">
    <cfRule type="expression" priority="485" dxfId="0">
      <formula>AND(O43&lt;&gt;"",SUMPRODUCT(($V$36:$V$43=O43)*1))</formula>
    </cfRule>
  </conditionalFormatting>
  <conditionalFormatting sqref="F11">
    <cfRule type="expression" priority="484" dxfId="0">
      <formula>AND(F11&lt;&gt;"",SUMPRODUCT(($B$9:$B$16=F11)*1))</formula>
    </cfRule>
  </conditionalFormatting>
  <conditionalFormatting sqref="G11">
    <cfRule type="expression" priority="483" dxfId="0">
      <formula>AND(G11&lt;&gt;"",SUMPRODUCT(($B$9:$B$16=G11)*1))</formula>
    </cfRule>
  </conditionalFormatting>
  <conditionalFormatting sqref="H11">
    <cfRule type="expression" priority="482" dxfId="0">
      <formula>AND(H11&lt;&gt;"",SUMPRODUCT(($B$9:$B$16=H11)*1))</formula>
    </cfRule>
  </conditionalFormatting>
  <conditionalFormatting sqref="I11">
    <cfRule type="expression" priority="481" dxfId="0">
      <formula>AND(I11&lt;&gt;"",SUMPRODUCT(($B$9:$B$16=I11)*1))</formula>
    </cfRule>
  </conditionalFormatting>
  <conditionalFormatting sqref="J11">
    <cfRule type="expression" priority="480" dxfId="0">
      <formula>AND(J11&lt;&gt;"",SUMPRODUCT(($B$9:$B$16=J11)*1))</formula>
    </cfRule>
  </conditionalFormatting>
  <conditionalFormatting sqref="K11">
    <cfRule type="expression" priority="479" dxfId="0">
      <formula>AND(K11&lt;&gt;"",SUMPRODUCT(($B$9:$B$16=K11)*1))</formula>
    </cfRule>
  </conditionalFormatting>
  <conditionalFormatting sqref="L11">
    <cfRule type="expression" priority="478" dxfId="0">
      <formula>AND(L11&lt;&gt;"",SUMPRODUCT(($B$9:$B$16=L11)*1))</formula>
    </cfRule>
  </conditionalFormatting>
  <conditionalFormatting sqref="F12">
    <cfRule type="expression" priority="477" dxfId="0">
      <formula>AND(F12&lt;&gt;"",SUMPRODUCT(($B$9:$B$16=F12)*1))</formula>
    </cfRule>
  </conditionalFormatting>
  <conditionalFormatting sqref="G12">
    <cfRule type="expression" priority="476" dxfId="0">
      <formula>AND(G12&lt;&gt;"",SUMPRODUCT(($B$9:$B$16=G12)*1))</formula>
    </cfRule>
  </conditionalFormatting>
  <conditionalFormatting sqref="H12">
    <cfRule type="expression" priority="475" dxfId="0">
      <formula>AND(H12&lt;&gt;"",SUMPRODUCT(($B$9:$B$16=H12)*1))</formula>
    </cfRule>
  </conditionalFormatting>
  <conditionalFormatting sqref="I12">
    <cfRule type="expression" priority="474" dxfId="0">
      <formula>AND(I12&lt;&gt;"",SUMPRODUCT(($B$9:$B$16=I12)*1))</formula>
    </cfRule>
  </conditionalFormatting>
  <conditionalFormatting sqref="J12">
    <cfRule type="expression" priority="473" dxfId="0">
      <formula>AND(J12&lt;&gt;"",SUMPRODUCT(($B$9:$B$16=J12)*1))</formula>
    </cfRule>
  </conditionalFormatting>
  <conditionalFormatting sqref="K12">
    <cfRule type="expression" priority="472" dxfId="0">
      <formula>AND(K12&lt;&gt;"",SUMPRODUCT(($B$9:$B$16=K12)*1))</formula>
    </cfRule>
  </conditionalFormatting>
  <conditionalFormatting sqref="L12">
    <cfRule type="expression" priority="471" dxfId="0">
      <formula>AND(L12&lt;&gt;"",SUMPRODUCT(($B$9:$B$16=L12)*1))</formula>
    </cfRule>
  </conditionalFormatting>
  <conditionalFormatting sqref="F13">
    <cfRule type="expression" priority="470" dxfId="0">
      <formula>AND(F13&lt;&gt;"",SUMPRODUCT(($B$9:$B$16=F13)*1))</formula>
    </cfRule>
  </conditionalFormatting>
  <conditionalFormatting sqref="G13">
    <cfRule type="expression" priority="469" dxfId="0">
      <formula>AND(G13&lt;&gt;"",SUMPRODUCT(($B$9:$B$16=G13)*1))</formula>
    </cfRule>
  </conditionalFormatting>
  <conditionalFormatting sqref="H13">
    <cfRule type="expression" priority="468" dxfId="0">
      <formula>AND(H13&lt;&gt;"",SUMPRODUCT(($B$9:$B$16=H13)*1))</formula>
    </cfRule>
  </conditionalFormatting>
  <conditionalFormatting sqref="I13">
    <cfRule type="expression" priority="467" dxfId="0">
      <formula>AND(I13&lt;&gt;"",SUMPRODUCT(($B$9:$B$16=I13)*1))</formula>
    </cfRule>
  </conditionalFormatting>
  <conditionalFormatting sqref="J13">
    <cfRule type="expression" priority="466" dxfId="0">
      <formula>AND(J13&lt;&gt;"",SUMPRODUCT(($B$9:$B$16=J13)*1))</formula>
    </cfRule>
  </conditionalFormatting>
  <conditionalFormatting sqref="K13">
    <cfRule type="expression" priority="465" dxfId="0">
      <formula>AND(K13&lt;&gt;"",SUMPRODUCT(($B$9:$B$16=K13)*1))</formula>
    </cfRule>
  </conditionalFormatting>
  <conditionalFormatting sqref="L13">
    <cfRule type="expression" priority="464" dxfId="0">
      <formula>AND(L13&lt;&gt;"",SUMPRODUCT(($B$9:$B$16=L13)*1))</formula>
    </cfRule>
  </conditionalFormatting>
  <conditionalFormatting sqref="F14">
    <cfRule type="expression" priority="463" dxfId="0">
      <formula>AND(F14&lt;&gt;"",SUMPRODUCT(($B$9:$B$16=F14)*1))</formula>
    </cfRule>
  </conditionalFormatting>
  <conditionalFormatting sqref="G14">
    <cfRule type="expression" priority="462" dxfId="0">
      <formula>AND(G14&lt;&gt;"",SUMPRODUCT(($B$9:$B$16=G14)*1))</formula>
    </cfRule>
  </conditionalFormatting>
  <conditionalFormatting sqref="H14">
    <cfRule type="expression" priority="461" dxfId="0">
      <formula>AND(H14&lt;&gt;"",SUMPRODUCT(($B$9:$B$16=H14)*1))</formula>
    </cfRule>
  </conditionalFormatting>
  <conditionalFormatting sqref="I14">
    <cfRule type="expression" priority="460" dxfId="0">
      <formula>AND(I14&lt;&gt;"",SUMPRODUCT(($B$9:$B$16=I14)*1))</formula>
    </cfRule>
  </conditionalFormatting>
  <conditionalFormatting sqref="J14">
    <cfRule type="expression" priority="459" dxfId="0">
      <formula>AND(J14&lt;&gt;"",SUMPRODUCT(($B$9:$B$16=J14)*1))</formula>
    </cfRule>
  </conditionalFormatting>
  <conditionalFormatting sqref="K14">
    <cfRule type="expression" priority="458" dxfId="0">
      <formula>AND(K14&lt;&gt;"",SUMPRODUCT(($B$9:$B$16=K14)*1))</formula>
    </cfRule>
  </conditionalFormatting>
  <conditionalFormatting sqref="L14">
    <cfRule type="expression" priority="457" dxfId="0">
      <formula>AND(L14&lt;&gt;"",SUMPRODUCT(($B$9:$B$16=L14)*1))</formula>
    </cfRule>
  </conditionalFormatting>
  <conditionalFormatting sqref="F15">
    <cfRule type="expression" priority="456" dxfId="0">
      <formula>AND(F15&lt;&gt;"",SUMPRODUCT(($B$9:$B$16=F15)*1))</formula>
    </cfRule>
  </conditionalFormatting>
  <conditionalFormatting sqref="G15">
    <cfRule type="expression" priority="455" dxfId="0">
      <formula>AND(G15&lt;&gt;"",SUMPRODUCT(($B$9:$B$16=G15)*1))</formula>
    </cfRule>
  </conditionalFormatting>
  <conditionalFormatting sqref="H15">
    <cfRule type="expression" priority="454" dxfId="0">
      <formula>AND(H15&lt;&gt;"",SUMPRODUCT(($B$9:$B$16=H15)*1))</formula>
    </cfRule>
  </conditionalFormatting>
  <conditionalFormatting sqref="I15">
    <cfRule type="expression" priority="453" dxfId="0">
      <formula>AND(I15&lt;&gt;"",SUMPRODUCT(($B$9:$B$16=I15)*1))</formula>
    </cfRule>
  </conditionalFormatting>
  <conditionalFormatting sqref="J15">
    <cfRule type="expression" priority="452" dxfId="0">
      <formula>AND(J15&lt;&gt;"",SUMPRODUCT(($B$9:$B$16=J15)*1))</formula>
    </cfRule>
  </conditionalFormatting>
  <conditionalFormatting sqref="K15">
    <cfRule type="expression" priority="451" dxfId="0">
      <formula>AND(K15&lt;&gt;"",SUMPRODUCT(($B$9:$B$16=K15)*1))</formula>
    </cfRule>
  </conditionalFormatting>
  <conditionalFormatting sqref="L15">
    <cfRule type="expression" priority="450" dxfId="0">
      <formula>AND(L15&lt;&gt;"",SUMPRODUCT(($B$9:$B$16=L15)*1))</formula>
    </cfRule>
  </conditionalFormatting>
  <conditionalFormatting sqref="F16">
    <cfRule type="expression" priority="449" dxfId="0">
      <formula>AND(F16&lt;&gt;"",SUMPRODUCT(($B$9:$B$16=F16)*1))</formula>
    </cfRule>
  </conditionalFormatting>
  <conditionalFormatting sqref="G16">
    <cfRule type="expression" priority="448" dxfId="0">
      <formula>AND(G16&lt;&gt;"",SUMPRODUCT(($B$9:$B$16=G16)*1))</formula>
    </cfRule>
  </conditionalFormatting>
  <conditionalFormatting sqref="N11">
    <cfRule type="expression" priority="447" dxfId="0">
      <formula>AND(N11&lt;&gt;"",SUMPRODUCT(($V$9:$V$16=N11)*1))</formula>
    </cfRule>
  </conditionalFormatting>
  <conditionalFormatting sqref="O11">
    <cfRule type="expression" priority="446" dxfId="0">
      <formula>AND(O11&lt;&gt;"",SUMPRODUCT(($V$9:$V$16=O11)*1))</formula>
    </cfRule>
  </conditionalFormatting>
  <conditionalFormatting sqref="P11">
    <cfRule type="expression" priority="445" dxfId="0">
      <formula>AND(P11&lt;&gt;"",SUMPRODUCT(($V$9:$V$16=P11)*1))</formula>
    </cfRule>
  </conditionalFormatting>
  <conditionalFormatting sqref="Q11">
    <cfRule type="expression" priority="444" dxfId="0">
      <formula>AND(Q11&lt;&gt;"",SUMPRODUCT(($V$9:$V$16=Q11)*1))</formula>
    </cfRule>
  </conditionalFormatting>
  <conditionalFormatting sqref="R11">
    <cfRule type="expression" priority="443" dxfId="0">
      <formula>AND(R11&lt;&gt;"",SUMPRODUCT(($V$9:$V$16=R11)*1))</formula>
    </cfRule>
  </conditionalFormatting>
  <conditionalFormatting sqref="S11">
    <cfRule type="expression" priority="442" dxfId="0">
      <formula>AND(S11&lt;&gt;"",SUMPRODUCT(($V$9:$V$16=S11)*1))</formula>
    </cfRule>
  </conditionalFormatting>
  <conditionalFormatting sqref="T11">
    <cfRule type="expression" priority="441" dxfId="0">
      <formula>AND(T11&lt;&gt;"",SUMPRODUCT(($V$9:$V$16=T11)*1))</formula>
    </cfRule>
  </conditionalFormatting>
  <conditionalFormatting sqref="N12">
    <cfRule type="expression" priority="440" dxfId="0">
      <formula>AND(N12&lt;&gt;"",SUMPRODUCT(($V$9:$V$16=N12)*1))</formula>
    </cfRule>
  </conditionalFormatting>
  <conditionalFormatting sqref="O12">
    <cfRule type="expression" priority="439" dxfId="0">
      <formula>AND(O12&lt;&gt;"",SUMPRODUCT(($V$9:$V$16=O12)*1))</formula>
    </cfRule>
  </conditionalFormatting>
  <conditionalFormatting sqref="P12">
    <cfRule type="expression" priority="438" dxfId="0">
      <formula>AND(P12&lt;&gt;"",SUMPRODUCT(($V$9:$V$16=P12)*1))</formula>
    </cfRule>
  </conditionalFormatting>
  <conditionalFormatting sqref="Q12">
    <cfRule type="expression" priority="437" dxfId="0">
      <formula>AND(Q12&lt;&gt;"",SUMPRODUCT(($V$9:$V$16=Q12)*1))</formula>
    </cfRule>
  </conditionalFormatting>
  <conditionalFormatting sqref="R12">
    <cfRule type="expression" priority="436" dxfId="0">
      <formula>AND(R12&lt;&gt;"",SUMPRODUCT(($V$9:$V$16=R12)*1))</formula>
    </cfRule>
  </conditionalFormatting>
  <conditionalFormatting sqref="S12">
    <cfRule type="expression" priority="435" dxfId="0">
      <formula>AND(S12&lt;&gt;"",SUMPRODUCT(($V$9:$V$16=S12)*1))</formula>
    </cfRule>
  </conditionalFormatting>
  <conditionalFormatting sqref="T12">
    <cfRule type="expression" priority="434" dxfId="0">
      <formula>AND(T12&lt;&gt;"",SUMPRODUCT(($V$9:$V$16=T12)*1))</formula>
    </cfRule>
  </conditionalFormatting>
  <conditionalFormatting sqref="N13">
    <cfRule type="expression" priority="433" dxfId="0">
      <formula>AND(N13&lt;&gt;"",SUMPRODUCT(($V$9:$V$16=N13)*1))</formula>
    </cfRule>
  </conditionalFormatting>
  <conditionalFormatting sqref="O13">
    <cfRule type="expression" priority="432" dxfId="0">
      <formula>AND(O13&lt;&gt;"",SUMPRODUCT(($V$9:$V$16=O13)*1))</formula>
    </cfRule>
  </conditionalFormatting>
  <conditionalFormatting sqref="P13">
    <cfRule type="expression" priority="431" dxfId="0">
      <formula>AND(P13&lt;&gt;"",SUMPRODUCT(($V$9:$V$16=P13)*1))</formula>
    </cfRule>
  </conditionalFormatting>
  <conditionalFormatting sqref="Q13">
    <cfRule type="expression" priority="430" dxfId="0">
      <formula>AND(Q13&lt;&gt;"",SUMPRODUCT(($V$9:$V$16=Q13)*1))</formula>
    </cfRule>
  </conditionalFormatting>
  <conditionalFormatting sqref="R13">
    <cfRule type="expression" priority="429" dxfId="0">
      <formula>AND(R13&lt;&gt;"",SUMPRODUCT(($V$9:$V$16=R13)*1))</formula>
    </cfRule>
  </conditionalFormatting>
  <conditionalFormatting sqref="S13">
    <cfRule type="expression" priority="428" dxfId="0">
      <formula>AND(S13&lt;&gt;"",SUMPRODUCT(($V$9:$V$16=S13)*1))</formula>
    </cfRule>
  </conditionalFormatting>
  <conditionalFormatting sqref="T13">
    <cfRule type="expression" priority="427" dxfId="0">
      <formula>AND(T13&lt;&gt;"",SUMPRODUCT(($V$9:$V$16=T13)*1))</formula>
    </cfRule>
  </conditionalFormatting>
  <conditionalFormatting sqref="N14">
    <cfRule type="expression" priority="426" dxfId="0">
      <formula>AND(N14&lt;&gt;"",SUMPRODUCT(($V$9:$V$16=N14)*1))</formula>
    </cfRule>
  </conditionalFormatting>
  <conditionalFormatting sqref="O14">
    <cfRule type="expression" priority="425" dxfId="0">
      <formula>AND(O14&lt;&gt;"",SUMPRODUCT(($V$9:$V$16=O14)*1))</formula>
    </cfRule>
  </conditionalFormatting>
  <conditionalFormatting sqref="P14">
    <cfRule type="expression" priority="424" dxfId="0">
      <formula>AND(P14&lt;&gt;"",SUMPRODUCT(($V$9:$V$16=P14)*1))</formula>
    </cfRule>
  </conditionalFormatting>
  <conditionalFormatting sqref="Q14">
    <cfRule type="expression" priority="423" dxfId="0">
      <formula>AND(Q14&lt;&gt;"",SUMPRODUCT(($V$9:$V$16=Q14)*1))</formula>
    </cfRule>
  </conditionalFormatting>
  <conditionalFormatting sqref="R14">
    <cfRule type="expression" priority="422" dxfId="0">
      <formula>AND(R14&lt;&gt;"",SUMPRODUCT(($V$9:$V$16=R14)*1))</formula>
    </cfRule>
  </conditionalFormatting>
  <conditionalFormatting sqref="S14">
    <cfRule type="expression" priority="421" dxfId="0">
      <formula>AND(S14&lt;&gt;"",SUMPRODUCT(($V$9:$V$16=S14)*1))</formula>
    </cfRule>
  </conditionalFormatting>
  <conditionalFormatting sqref="T14">
    <cfRule type="expression" priority="420" dxfId="0">
      <formula>AND(T14&lt;&gt;"",SUMPRODUCT(($V$9:$V$16=T14)*1))</formula>
    </cfRule>
  </conditionalFormatting>
  <conditionalFormatting sqref="N15">
    <cfRule type="expression" priority="419" dxfId="0">
      <formula>AND(N15&lt;&gt;"",SUMPRODUCT(($V$9:$V$16=N15)*1))</formula>
    </cfRule>
  </conditionalFormatting>
  <conditionalFormatting sqref="O15">
    <cfRule type="expression" priority="418" dxfId="0">
      <formula>AND(O15&lt;&gt;"",SUMPRODUCT(($V$9:$V$16=O15)*1))</formula>
    </cfRule>
  </conditionalFormatting>
  <conditionalFormatting sqref="P15">
    <cfRule type="expression" priority="417" dxfId="0">
      <formula>AND(P15&lt;&gt;"",SUMPRODUCT(($V$9:$V$16=P15)*1))</formula>
    </cfRule>
  </conditionalFormatting>
  <conditionalFormatting sqref="Q15">
    <cfRule type="expression" priority="416" dxfId="0">
      <formula>AND(Q15&lt;&gt;"",SUMPRODUCT(($V$9:$V$16=Q15)*1))</formula>
    </cfRule>
  </conditionalFormatting>
  <conditionalFormatting sqref="R15">
    <cfRule type="expression" priority="415" dxfId="0">
      <formula>AND(R15&lt;&gt;"",SUMPRODUCT(($V$9:$V$16=R15)*1))</formula>
    </cfRule>
  </conditionalFormatting>
  <conditionalFormatting sqref="S15">
    <cfRule type="expression" priority="414" dxfId="0">
      <formula>AND(S15&lt;&gt;"",SUMPRODUCT(($V$9:$V$16=S15)*1))</formula>
    </cfRule>
  </conditionalFormatting>
  <conditionalFormatting sqref="T15">
    <cfRule type="expression" priority="413" dxfId="0">
      <formula>AND(T15&lt;&gt;"",SUMPRODUCT(($V$9:$V$16=T15)*1))</formula>
    </cfRule>
  </conditionalFormatting>
  <conditionalFormatting sqref="N16">
    <cfRule type="expression" priority="412" dxfId="0">
      <formula>AND(N16&lt;&gt;"",SUMPRODUCT(($V$9:$V$16=N16)*1))</formula>
    </cfRule>
  </conditionalFormatting>
  <conditionalFormatting sqref="O16">
    <cfRule type="expression" priority="411" dxfId="0">
      <formula>AND(O16&lt;&gt;"",SUMPRODUCT(($V$9:$V$16=O16)*1))</formula>
    </cfRule>
  </conditionalFormatting>
  <conditionalFormatting sqref="F20">
    <cfRule type="expression" priority="410" dxfId="0">
      <formula>AND(F20&lt;&gt;"",SUMPRODUCT(($B$18:$B$25=F20)*1))</formula>
    </cfRule>
  </conditionalFormatting>
  <conditionalFormatting sqref="G20">
    <cfRule type="expression" priority="409" dxfId="0">
      <formula>" =AND(f22&lt;&gt;"""",SUMPRODUCT(($b$20:$b$27=f22)*1))"</formula>
    </cfRule>
  </conditionalFormatting>
  <conditionalFormatting sqref="H20">
    <cfRule type="expression" priority="408" dxfId="0">
      <formula>" =AND(f22&lt;&gt;"""",SUMPRODUCT(($b$20:$b$27=f22)*1))"</formula>
    </cfRule>
  </conditionalFormatting>
  <conditionalFormatting sqref="I20">
    <cfRule type="expression" priority="407" dxfId="0">
      <formula>" =AND(f22&lt;&gt;"""",SUMPRODUCT(($b$20:$b$27=f22)*1))"</formula>
    </cfRule>
  </conditionalFormatting>
  <conditionalFormatting sqref="J20">
    <cfRule type="expression" priority="406" dxfId="0">
      <formula>" =AND(f22&lt;&gt;"""",SUMPRODUCT(($b$20:$b$27=f22)*1))"</formula>
    </cfRule>
  </conditionalFormatting>
  <conditionalFormatting sqref="K20">
    <cfRule type="expression" priority="405" dxfId="0">
      <formula>" =AND(f22&lt;&gt;"""",SUMPRODUCT(($b$20:$b$27=f22)*1))"</formula>
    </cfRule>
  </conditionalFormatting>
  <conditionalFormatting sqref="L20">
    <cfRule type="expression" priority="404" dxfId="0">
      <formula>" =AND(f22&lt;&gt;"""",SUMPRODUCT(($b$20:$b$27=f22)*1))"</formula>
    </cfRule>
  </conditionalFormatting>
  <conditionalFormatting sqref="F19:L19">
    <cfRule type="expression" priority="401" dxfId="402" stopIfTrue="1">
      <formula>AND(F19&lt;&gt;"",MATCH(DATE($K$25,$L$25,F19),Courses,0))</formula>
    </cfRule>
    <cfRule type="expression" priority="402" dxfId="401" stopIfTrue="1">
      <formula>AND(F19&lt;&gt;"",MATCH(DATE($K$25,$L$25,F19),Event,0))</formula>
    </cfRule>
    <cfRule type="expression" priority="403" dxfId="400" stopIfTrue="1">
      <formula>AND(F19&lt;&gt;"",MATCH(DATE($K$25,$L$25,F19),Holiday,0))</formula>
    </cfRule>
  </conditionalFormatting>
  <conditionalFormatting sqref="F19:L19">
    <cfRule type="cellIs" priority="400" dxfId="399" operator="equal" stopIfTrue="1">
      <formula>""</formula>
    </cfRule>
  </conditionalFormatting>
  <conditionalFormatting sqref="F19">
    <cfRule type="expression" priority="399" dxfId="0">
      <formula>" =AND(f22&lt;&gt;"""",SUMPRODUCT(($b$20:$b$27=f22)*1))"</formula>
    </cfRule>
  </conditionalFormatting>
  <conditionalFormatting sqref="G19">
    <cfRule type="expression" priority="398" dxfId="0">
      <formula>" =AND(f22&lt;&gt;"""",SUMPRODUCT(($b$20:$b$27=f22)*1))"</formula>
    </cfRule>
  </conditionalFormatting>
  <conditionalFormatting sqref="H19">
    <cfRule type="expression" priority="397" dxfId="0">
      <formula>" =AND(f22&lt;&gt;"""",SUMPRODUCT(($b$20:$b$27=f22)*1))"</formula>
    </cfRule>
  </conditionalFormatting>
  <conditionalFormatting sqref="I19">
    <cfRule type="expression" priority="396" dxfId="0">
      <formula>" =AND(f22&lt;&gt;"""",SUMPRODUCT(($b$20:$b$27=f22)*1))"</formula>
    </cfRule>
  </conditionalFormatting>
  <conditionalFormatting sqref="J19">
    <cfRule type="expression" priority="395" dxfId="0">
      <formula>" =AND(f22&lt;&gt;"""",SUMPRODUCT(($b$20:$b$27=f22)*1))"</formula>
    </cfRule>
  </conditionalFormatting>
  <conditionalFormatting sqref="K19">
    <cfRule type="expression" priority="394" dxfId="0">
      <formula>" =AND(f22&lt;&gt;"""",SUMPRODUCT(($b$20:$b$27=f22)*1))"</formula>
    </cfRule>
  </conditionalFormatting>
  <conditionalFormatting sqref="L19">
    <cfRule type="expression" priority="393" dxfId="0">
      <formula>" =AND(f22&lt;&gt;"""",SUMPRODUCT(($b$20:$b$27=f22)*1))"</formula>
    </cfRule>
  </conditionalFormatting>
  <conditionalFormatting sqref="G20">
    <cfRule type="expression" priority="392" dxfId="0">
      <formula>AND(G20&lt;&gt;"",SUMPRODUCT(($B$18:$B$25=G20)*1))</formula>
    </cfRule>
  </conditionalFormatting>
  <conditionalFormatting sqref="H20">
    <cfRule type="expression" priority="391" dxfId="0">
      <formula>" =AND(f22&lt;&gt;"""",SUMPRODUCT(($b$20:$b$27=f22)*1))"</formula>
    </cfRule>
  </conditionalFormatting>
  <conditionalFormatting sqref="H20">
    <cfRule type="expression" priority="390" dxfId="0">
      <formula>AND(H20&lt;&gt;"",SUMPRODUCT(($B$18:$B$25=H20)*1))</formula>
    </cfRule>
  </conditionalFormatting>
  <conditionalFormatting sqref="I20">
    <cfRule type="expression" priority="389" dxfId="0">
      <formula>" =AND(f22&lt;&gt;"""",SUMPRODUCT(($b$20:$b$27=f22)*1))"</formula>
    </cfRule>
  </conditionalFormatting>
  <conditionalFormatting sqref="I20">
    <cfRule type="expression" priority="388" dxfId="0">
      <formula>" =AND(f22&lt;&gt;"""",SUMPRODUCT(($b$20:$b$27=f22)*1))"</formula>
    </cfRule>
  </conditionalFormatting>
  <conditionalFormatting sqref="I20">
    <cfRule type="expression" priority="387" dxfId="0">
      <formula>AND(I20&lt;&gt;"",SUMPRODUCT(($B$18:$B$25=I20)*1))</formula>
    </cfRule>
  </conditionalFormatting>
  <conditionalFormatting sqref="J20">
    <cfRule type="expression" priority="386" dxfId="0">
      <formula>" =AND(f22&lt;&gt;"""",SUMPRODUCT(($b$20:$b$27=f22)*1))"</formula>
    </cfRule>
  </conditionalFormatting>
  <conditionalFormatting sqref="J20">
    <cfRule type="expression" priority="385" dxfId="0">
      <formula>" =AND(f22&lt;&gt;"""",SUMPRODUCT(($b$20:$b$27=f22)*1))"</formula>
    </cfRule>
  </conditionalFormatting>
  <conditionalFormatting sqref="J20">
    <cfRule type="expression" priority="384" dxfId="0">
      <formula>" =AND(f22&lt;&gt;"""",SUMPRODUCT(($b$20:$b$27=f22)*1))"</formula>
    </cfRule>
  </conditionalFormatting>
  <conditionalFormatting sqref="J20">
    <cfRule type="expression" priority="383" dxfId="0">
      <formula>AND(J20&lt;&gt;"",SUMPRODUCT(($B$18:$B$25=J20)*1))</formula>
    </cfRule>
  </conditionalFormatting>
  <conditionalFormatting sqref="K20">
    <cfRule type="expression" priority="382" dxfId="0">
      <formula>" =AND(f22&lt;&gt;"""",SUMPRODUCT(($b$20:$b$27=f22)*1))"</formula>
    </cfRule>
  </conditionalFormatting>
  <conditionalFormatting sqref="K20">
    <cfRule type="expression" priority="381" dxfId="0">
      <formula>" =AND(f22&lt;&gt;"""",SUMPRODUCT(($b$20:$b$27=f22)*1))"</formula>
    </cfRule>
  </conditionalFormatting>
  <conditionalFormatting sqref="K20">
    <cfRule type="expression" priority="380" dxfId="0">
      <formula>" =AND(f22&lt;&gt;"""",SUMPRODUCT(($b$20:$b$27=f22)*1))"</formula>
    </cfRule>
  </conditionalFormatting>
  <conditionalFormatting sqref="K20">
    <cfRule type="expression" priority="379" dxfId="0">
      <formula>" =AND(f22&lt;&gt;"""",SUMPRODUCT(($b$20:$b$27=f22)*1))"</formula>
    </cfRule>
  </conditionalFormatting>
  <conditionalFormatting sqref="K20">
    <cfRule type="expression" priority="378" dxfId="0">
      <formula>AND(K20&lt;&gt;"",SUMPRODUCT(($B$18:$B$25=K20)*1))</formula>
    </cfRule>
  </conditionalFormatting>
  <conditionalFormatting sqref="L20">
    <cfRule type="expression" priority="377" dxfId="0">
      <formula>" =AND(f22&lt;&gt;"""",SUMPRODUCT(($b$20:$b$27=f22)*1))"</formula>
    </cfRule>
  </conditionalFormatting>
  <conditionalFormatting sqref="L20">
    <cfRule type="expression" priority="376" dxfId="0">
      <formula>" =AND(f22&lt;&gt;"""",SUMPRODUCT(($b$20:$b$27=f22)*1))"</formula>
    </cfRule>
  </conditionalFormatting>
  <conditionalFormatting sqref="L20">
    <cfRule type="expression" priority="375" dxfId="0">
      <formula>" =AND(f22&lt;&gt;"""",SUMPRODUCT(($b$20:$b$27=f22)*1))"</formula>
    </cfRule>
  </conditionalFormatting>
  <conditionalFormatting sqref="L20">
    <cfRule type="expression" priority="374" dxfId="0">
      <formula>" =AND(f22&lt;&gt;"""",SUMPRODUCT(($b$20:$b$27=f22)*1))"</formula>
    </cfRule>
  </conditionalFormatting>
  <conditionalFormatting sqref="L20">
    <cfRule type="expression" priority="373" dxfId="0">
      <formula>" =AND(f22&lt;&gt;"""",SUMPRODUCT(($b$20:$b$27=f22)*1))"</formula>
    </cfRule>
  </conditionalFormatting>
  <conditionalFormatting sqref="L20">
    <cfRule type="expression" priority="372" dxfId="0">
      <formula>AND(L20&lt;&gt;"",SUMPRODUCT(($B$18:$B$25=L20)*1))</formula>
    </cfRule>
  </conditionalFormatting>
  <conditionalFormatting sqref="F21">
    <cfRule type="expression" priority="371" dxfId="0">
      <formula>AND(F21&lt;&gt;"",SUMPRODUCT(($B$18:$B$25=F21)*1))</formula>
    </cfRule>
  </conditionalFormatting>
  <conditionalFormatting sqref="G21">
    <cfRule type="expression" priority="370" dxfId="0">
      <formula>" =AND(f22&lt;&gt;"""",SUMPRODUCT(($b$20:$b$27=f22)*1))"</formula>
    </cfRule>
  </conditionalFormatting>
  <conditionalFormatting sqref="H21">
    <cfRule type="expression" priority="369" dxfId="0">
      <formula>" =AND(f22&lt;&gt;"""",SUMPRODUCT(($b$20:$b$27=f22)*1))"</formula>
    </cfRule>
  </conditionalFormatting>
  <conditionalFormatting sqref="I21">
    <cfRule type="expression" priority="368" dxfId="0">
      <formula>" =AND(f22&lt;&gt;"""",SUMPRODUCT(($b$20:$b$27=f22)*1))"</formula>
    </cfRule>
  </conditionalFormatting>
  <conditionalFormatting sqref="J21">
    <cfRule type="expression" priority="367" dxfId="0">
      <formula>" =AND(f22&lt;&gt;"""",SUMPRODUCT(($b$20:$b$27=f22)*1))"</formula>
    </cfRule>
  </conditionalFormatting>
  <conditionalFormatting sqref="K21">
    <cfRule type="expression" priority="366" dxfId="0">
      <formula>" =AND(f22&lt;&gt;"""",SUMPRODUCT(($b$20:$b$27=f22)*1))"</formula>
    </cfRule>
  </conditionalFormatting>
  <conditionalFormatting sqref="L21">
    <cfRule type="expression" priority="365" dxfId="0">
      <formula>" =AND(f22&lt;&gt;"""",SUMPRODUCT(($b$20:$b$27=f22)*1))"</formula>
    </cfRule>
  </conditionalFormatting>
  <conditionalFormatting sqref="G21">
    <cfRule type="expression" priority="364" dxfId="0">
      <formula>AND(G21&lt;&gt;"",SUMPRODUCT(($B$18:$B$25=G21)*1))</formula>
    </cfRule>
  </conditionalFormatting>
  <conditionalFormatting sqref="H21">
    <cfRule type="expression" priority="363" dxfId="0">
      <formula>" =AND(f22&lt;&gt;"""",SUMPRODUCT(($b$20:$b$27=f22)*1))"</formula>
    </cfRule>
  </conditionalFormatting>
  <conditionalFormatting sqref="H21">
    <cfRule type="expression" priority="362" dxfId="0">
      <formula>AND(H21&lt;&gt;"",SUMPRODUCT(($B$18:$B$25=H21)*1))</formula>
    </cfRule>
  </conditionalFormatting>
  <conditionalFormatting sqref="I21">
    <cfRule type="expression" priority="361" dxfId="0">
      <formula>" =AND(f22&lt;&gt;"""",SUMPRODUCT(($b$20:$b$27=f22)*1))"</formula>
    </cfRule>
  </conditionalFormatting>
  <conditionalFormatting sqref="I21">
    <cfRule type="expression" priority="360" dxfId="0">
      <formula>" =AND(f22&lt;&gt;"""",SUMPRODUCT(($b$20:$b$27=f22)*1))"</formula>
    </cfRule>
  </conditionalFormatting>
  <conditionalFormatting sqref="I21">
    <cfRule type="expression" priority="359" dxfId="0">
      <formula>AND(I21&lt;&gt;"",SUMPRODUCT(($B$18:$B$25=I21)*1))</formula>
    </cfRule>
  </conditionalFormatting>
  <conditionalFormatting sqref="J21">
    <cfRule type="expression" priority="358" dxfId="0">
      <formula>" =AND(f22&lt;&gt;"""",SUMPRODUCT(($b$20:$b$27=f22)*1))"</formula>
    </cfRule>
  </conditionalFormatting>
  <conditionalFormatting sqref="J21">
    <cfRule type="expression" priority="357" dxfId="0">
      <formula>" =AND(f22&lt;&gt;"""",SUMPRODUCT(($b$20:$b$27=f22)*1))"</formula>
    </cfRule>
  </conditionalFormatting>
  <conditionalFormatting sqref="J21">
    <cfRule type="expression" priority="356" dxfId="0">
      <formula>" =AND(f22&lt;&gt;"""",SUMPRODUCT(($b$20:$b$27=f22)*1))"</formula>
    </cfRule>
  </conditionalFormatting>
  <conditionalFormatting sqref="J21">
    <cfRule type="expression" priority="355" dxfId="0">
      <formula>AND(J21&lt;&gt;"",SUMPRODUCT(($B$18:$B$25=J21)*1))</formula>
    </cfRule>
  </conditionalFormatting>
  <conditionalFormatting sqref="K21">
    <cfRule type="expression" priority="354" dxfId="0">
      <formula>" =AND(f22&lt;&gt;"""",SUMPRODUCT(($b$20:$b$27=f22)*1))"</formula>
    </cfRule>
  </conditionalFormatting>
  <conditionalFormatting sqref="K21">
    <cfRule type="expression" priority="353" dxfId="0">
      <formula>" =AND(f22&lt;&gt;"""",SUMPRODUCT(($b$20:$b$27=f22)*1))"</formula>
    </cfRule>
  </conditionalFormatting>
  <conditionalFormatting sqref="K21">
    <cfRule type="expression" priority="352" dxfId="0">
      <formula>" =AND(f22&lt;&gt;"""",SUMPRODUCT(($b$20:$b$27=f22)*1))"</formula>
    </cfRule>
  </conditionalFormatting>
  <conditionalFormatting sqref="K21">
    <cfRule type="expression" priority="351" dxfId="0">
      <formula>" =AND(f22&lt;&gt;"""",SUMPRODUCT(($b$20:$b$27=f22)*1))"</formula>
    </cfRule>
  </conditionalFormatting>
  <conditionalFormatting sqref="K21">
    <cfRule type="expression" priority="350" dxfId="0">
      <formula>AND(K21&lt;&gt;"",SUMPRODUCT(($B$18:$B$25=K21)*1))</formula>
    </cfRule>
  </conditionalFormatting>
  <conditionalFormatting sqref="L21">
    <cfRule type="expression" priority="349" dxfId="0">
      <formula>" =AND(f22&lt;&gt;"""",SUMPRODUCT(($b$20:$b$27=f22)*1))"</formula>
    </cfRule>
  </conditionalFormatting>
  <conditionalFormatting sqref="L21">
    <cfRule type="expression" priority="348" dxfId="0">
      <formula>" =AND(f22&lt;&gt;"""",SUMPRODUCT(($b$20:$b$27=f22)*1))"</formula>
    </cfRule>
  </conditionalFormatting>
  <conditionalFormatting sqref="L21">
    <cfRule type="expression" priority="347" dxfId="0">
      <formula>" =AND(f22&lt;&gt;"""",SUMPRODUCT(($b$20:$b$27=f22)*1))"</formula>
    </cfRule>
  </conditionalFormatting>
  <conditionalFormatting sqref="L21">
    <cfRule type="expression" priority="346" dxfId="0">
      <formula>" =AND(f22&lt;&gt;"""",SUMPRODUCT(($b$20:$b$27=f22)*1))"</formula>
    </cfRule>
  </conditionalFormatting>
  <conditionalFormatting sqref="L21">
    <cfRule type="expression" priority="345" dxfId="0">
      <formula>" =AND(f22&lt;&gt;"""",SUMPRODUCT(($b$20:$b$27=f22)*1))"</formula>
    </cfRule>
  </conditionalFormatting>
  <conditionalFormatting sqref="L21">
    <cfRule type="expression" priority="344" dxfId="0">
      <formula>AND(L21&lt;&gt;"",SUMPRODUCT(($B$18:$B$25=L21)*1))</formula>
    </cfRule>
  </conditionalFormatting>
  <conditionalFormatting sqref="F22">
    <cfRule type="expression" priority="343" dxfId="0">
      <formula>AND(F22&lt;&gt;"",SUMPRODUCT(($B$18:$B$25=F22)*1))</formula>
    </cfRule>
  </conditionalFormatting>
  <conditionalFormatting sqref="G22">
    <cfRule type="expression" priority="342" dxfId="0">
      <formula>" =AND(f22&lt;&gt;"""",SUMPRODUCT(($b$20:$b$27=f22)*1))"</formula>
    </cfRule>
  </conditionalFormatting>
  <conditionalFormatting sqref="H22">
    <cfRule type="expression" priority="341" dxfId="0">
      <formula>" =AND(f22&lt;&gt;"""",SUMPRODUCT(($b$20:$b$27=f22)*1))"</formula>
    </cfRule>
  </conditionalFormatting>
  <conditionalFormatting sqref="I22">
    <cfRule type="expression" priority="340" dxfId="0">
      <formula>" =AND(f22&lt;&gt;"""",SUMPRODUCT(($b$20:$b$27=f22)*1))"</formula>
    </cfRule>
  </conditionalFormatting>
  <conditionalFormatting sqref="J22">
    <cfRule type="expression" priority="339" dxfId="0">
      <formula>" =AND(f22&lt;&gt;"""",SUMPRODUCT(($b$20:$b$27=f22)*1))"</formula>
    </cfRule>
  </conditionalFormatting>
  <conditionalFormatting sqref="K22">
    <cfRule type="expression" priority="338" dxfId="0">
      <formula>" =AND(f22&lt;&gt;"""",SUMPRODUCT(($b$20:$b$27=f22)*1))"</formula>
    </cfRule>
  </conditionalFormatting>
  <conditionalFormatting sqref="L22">
    <cfRule type="expression" priority="337" dxfId="0">
      <formula>" =AND(f22&lt;&gt;"""",SUMPRODUCT(($b$20:$b$27=f22)*1))"</formula>
    </cfRule>
  </conditionalFormatting>
  <conditionalFormatting sqref="G22">
    <cfRule type="expression" priority="336" dxfId="0">
      <formula>AND(G22&lt;&gt;"",SUMPRODUCT(($B$18:$B$25=G22)*1))</formula>
    </cfRule>
  </conditionalFormatting>
  <conditionalFormatting sqref="H22">
    <cfRule type="expression" priority="335" dxfId="0">
      <formula>" =AND(f22&lt;&gt;"""",SUMPRODUCT(($b$20:$b$27=f22)*1))"</formula>
    </cfRule>
  </conditionalFormatting>
  <conditionalFormatting sqref="H22">
    <cfRule type="expression" priority="334" dxfId="0">
      <formula>AND(H22&lt;&gt;"",SUMPRODUCT(($B$18:$B$25=H22)*1))</formula>
    </cfRule>
  </conditionalFormatting>
  <conditionalFormatting sqref="I22">
    <cfRule type="expression" priority="333" dxfId="0">
      <formula>" =AND(f22&lt;&gt;"""",SUMPRODUCT(($b$20:$b$27=f22)*1))"</formula>
    </cfRule>
  </conditionalFormatting>
  <conditionalFormatting sqref="I22">
    <cfRule type="expression" priority="332" dxfId="0">
      <formula>" =AND(f22&lt;&gt;"""",SUMPRODUCT(($b$20:$b$27=f22)*1))"</formula>
    </cfRule>
  </conditionalFormatting>
  <conditionalFormatting sqref="I22">
    <cfRule type="expression" priority="331" dxfId="0">
      <formula>AND(I22&lt;&gt;"",SUMPRODUCT(($B$18:$B$25=I22)*1))</formula>
    </cfRule>
  </conditionalFormatting>
  <conditionalFormatting sqref="J22">
    <cfRule type="expression" priority="330" dxfId="0">
      <formula>" =AND(f22&lt;&gt;"""",SUMPRODUCT(($b$20:$b$27=f22)*1))"</formula>
    </cfRule>
  </conditionalFormatting>
  <conditionalFormatting sqref="J22">
    <cfRule type="expression" priority="329" dxfId="0">
      <formula>" =AND(f22&lt;&gt;"""",SUMPRODUCT(($b$20:$b$27=f22)*1))"</formula>
    </cfRule>
  </conditionalFormatting>
  <conditionalFormatting sqref="J22">
    <cfRule type="expression" priority="328" dxfId="0">
      <formula>" =AND(f22&lt;&gt;"""",SUMPRODUCT(($b$20:$b$27=f22)*1))"</formula>
    </cfRule>
  </conditionalFormatting>
  <conditionalFormatting sqref="J22">
    <cfRule type="expression" priority="327" dxfId="0">
      <formula>AND(J22&lt;&gt;"",SUMPRODUCT(($B$18:$B$25=J22)*1))</formula>
    </cfRule>
  </conditionalFormatting>
  <conditionalFormatting sqref="K22">
    <cfRule type="expression" priority="326" dxfId="0">
      <formula>" =AND(f22&lt;&gt;"""",SUMPRODUCT(($b$20:$b$27=f22)*1))"</formula>
    </cfRule>
  </conditionalFormatting>
  <conditionalFormatting sqref="K22">
    <cfRule type="expression" priority="325" dxfId="0">
      <formula>" =AND(f22&lt;&gt;"""",SUMPRODUCT(($b$20:$b$27=f22)*1))"</formula>
    </cfRule>
  </conditionalFormatting>
  <conditionalFormatting sqref="K22">
    <cfRule type="expression" priority="324" dxfId="0">
      <formula>" =AND(f22&lt;&gt;"""",SUMPRODUCT(($b$20:$b$27=f22)*1))"</formula>
    </cfRule>
  </conditionalFormatting>
  <conditionalFormatting sqref="K22">
    <cfRule type="expression" priority="323" dxfId="0">
      <formula>" =AND(f22&lt;&gt;"""",SUMPRODUCT(($b$20:$b$27=f22)*1))"</formula>
    </cfRule>
  </conditionalFormatting>
  <conditionalFormatting sqref="K22">
    <cfRule type="expression" priority="322" dxfId="0">
      <formula>AND(K22&lt;&gt;"",SUMPRODUCT(($B$18:$B$25=K22)*1))</formula>
    </cfRule>
  </conditionalFormatting>
  <conditionalFormatting sqref="L22">
    <cfRule type="expression" priority="321" dxfId="0">
      <formula>" =AND(f22&lt;&gt;"""",SUMPRODUCT(($b$20:$b$27=f22)*1))"</formula>
    </cfRule>
  </conditionalFormatting>
  <conditionalFormatting sqref="L22">
    <cfRule type="expression" priority="320" dxfId="0">
      <formula>" =AND(f22&lt;&gt;"""",SUMPRODUCT(($b$20:$b$27=f22)*1))"</formula>
    </cfRule>
  </conditionalFormatting>
  <conditionalFormatting sqref="L22">
    <cfRule type="expression" priority="319" dxfId="0">
      <formula>" =AND(f22&lt;&gt;"""",SUMPRODUCT(($b$20:$b$27=f22)*1))"</formula>
    </cfRule>
  </conditionalFormatting>
  <conditionalFormatting sqref="L22">
    <cfRule type="expression" priority="318" dxfId="0">
      <formula>" =AND(f22&lt;&gt;"""",SUMPRODUCT(($b$20:$b$27=f22)*1))"</formula>
    </cfRule>
  </conditionalFormatting>
  <conditionalFormatting sqref="L22">
    <cfRule type="expression" priority="317" dxfId="0">
      <formula>" =AND(f22&lt;&gt;"""",SUMPRODUCT(($b$20:$b$27=f22)*1))"</formula>
    </cfRule>
  </conditionalFormatting>
  <conditionalFormatting sqref="L22">
    <cfRule type="expression" priority="316" dxfId="0">
      <formula>AND(L22&lt;&gt;"",SUMPRODUCT(($B$18:$B$25=L22)*1))</formula>
    </cfRule>
  </conditionalFormatting>
  <conditionalFormatting sqref="F23">
    <cfRule type="expression" priority="315" dxfId="0">
      <formula>AND(F23&lt;&gt;"",SUMPRODUCT(($B$18:$B$25=F23)*1))</formula>
    </cfRule>
  </conditionalFormatting>
  <conditionalFormatting sqref="G23">
    <cfRule type="expression" priority="314" dxfId="0">
      <formula>" =AND(f22&lt;&gt;"""",SUMPRODUCT(($b$20:$b$27=f22)*1))"</formula>
    </cfRule>
  </conditionalFormatting>
  <conditionalFormatting sqref="H23">
    <cfRule type="expression" priority="313" dxfId="0">
      <formula>" =AND(f22&lt;&gt;"""",SUMPRODUCT(($b$20:$b$27=f22)*1))"</formula>
    </cfRule>
  </conditionalFormatting>
  <conditionalFormatting sqref="I23">
    <cfRule type="expression" priority="312" dxfId="0">
      <formula>" =AND(f22&lt;&gt;"""",SUMPRODUCT(($b$20:$b$27=f22)*1))"</formula>
    </cfRule>
  </conditionalFormatting>
  <conditionalFormatting sqref="J23">
    <cfRule type="expression" priority="311" dxfId="0">
      <formula>" =AND(f22&lt;&gt;"""",SUMPRODUCT(($b$20:$b$27=f22)*1))"</formula>
    </cfRule>
  </conditionalFormatting>
  <conditionalFormatting sqref="K23">
    <cfRule type="expression" priority="310" dxfId="0">
      <formula>" =AND(f22&lt;&gt;"""",SUMPRODUCT(($b$20:$b$27=f22)*1))"</formula>
    </cfRule>
  </conditionalFormatting>
  <conditionalFormatting sqref="L23">
    <cfRule type="expression" priority="309" dxfId="0">
      <formula>" =AND(f22&lt;&gt;"""",SUMPRODUCT(($b$20:$b$27=f22)*1))"</formula>
    </cfRule>
  </conditionalFormatting>
  <conditionalFormatting sqref="G23">
    <cfRule type="expression" priority="308" dxfId="0">
      <formula>AND(G23&lt;&gt;"",SUMPRODUCT(($B$18:$B$25=G23)*1))</formula>
    </cfRule>
  </conditionalFormatting>
  <conditionalFormatting sqref="H23">
    <cfRule type="expression" priority="307" dxfId="0">
      <formula>" =AND(f22&lt;&gt;"""",SUMPRODUCT(($b$20:$b$27=f22)*1))"</formula>
    </cfRule>
  </conditionalFormatting>
  <conditionalFormatting sqref="H23">
    <cfRule type="expression" priority="306" dxfId="0">
      <formula>AND(H23&lt;&gt;"",SUMPRODUCT(($B$18:$B$25=H23)*1))</formula>
    </cfRule>
  </conditionalFormatting>
  <conditionalFormatting sqref="I23">
    <cfRule type="expression" priority="305" dxfId="0">
      <formula>" =AND(f22&lt;&gt;"""",SUMPRODUCT(($b$20:$b$27=f22)*1))"</formula>
    </cfRule>
  </conditionalFormatting>
  <conditionalFormatting sqref="I23">
    <cfRule type="expression" priority="304" dxfId="0">
      <formula>" =AND(f22&lt;&gt;"""",SUMPRODUCT(($b$20:$b$27=f22)*1))"</formula>
    </cfRule>
  </conditionalFormatting>
  <conditionalFormatting sqref="I23">
    <cfRule type="expression" priority="303" dxfId="0">
      <formula>AND(I23&lt;&gt;"",SUMPRODUCT(($B$18:$B$25=I23)*1))</formula>
    </cfRule>
  </conditionalFormatting>
  <conditionalFormatting sqref="J23">
    <cfRule type="expression" priority="302" dxfId="0">
      <formula>" =AND(f22&lt;&gt;"""",SUMPRODUCT(($b$20:$b$27=f22)*1))"</formula>
    </cfRule>
  </conditionalFormatting>
  <conditionalFormatting sqref="J23">
    <cfRule type="expression" priority="301" dxfId="0">
      <formula>" =AND(f22&lt;&gt;"""",SUMPRODUCT(($b$20:$b$27=f22)*1))"</formula>
    </cfRule>
  </conditionalFormatting>
  <conditionalFormatting sqref="J23">
    <cfRule type="expression" priority="300" dxfId="0">
      <formula>" =AND(f22&lt;&gt;"""",SUMPRODUCT(($b$20:$b$27=f22)*1))"</formula>
    </cfRule>
  </conditionalFormatting>
  <conditionalFormatting sqref="J23">
    <cfRule type="expression" priority="299" dxfId="0">
      <formula>AND(J23&lt;&gt;"",SUMPRODUCT(($B$18:$B$25=J23)*1))</formula>
    </cfRule>
  </conditionalFormatting>
  <conditionalFormatting sqref="K23">
    <cfRule type="expression" priority="298" dxfId="0">
      <formula>" =AND(f22&lt;&gt;"""",SUMPRODUCT(($b$20:$b$27=f22)*1))"</formula>
    </cfRule>
  </conditionalFormatting>
  <conditionalFormatting sqref="K23">
    <cfRule type="expression" priority="297" dxfId="0">
      <formula>" =AND(f22&lt;&gt;"""",SUMPRODUCT(($b$20:$b$27=f22)*1))"</formula>
    </cfRule>
  </conditionalFormatting>
  <conditionalFormatting sqref="K23">
    <cfRule type="expression" priority="296" dxfId="0">
      <formula>" =AND(f22&lt;&gt;"""",SUMPRODUCT(($b$20:$b$27=f22)*1))"</formula>
    </cfRule>
  </conditionalFormatting>
  <conditionalFormatting sqref="K23">
    <cfRule type="expression" priority="295" dxfId="0">
      <formula>" =AND(f22&lt;&gt;"""",SUMPRODUCT(($b$20:$b$27=f22)*1))"</formula>
    </cfRule>
  </conditionalFormatting>
  <conditionalFormatting sqref="K23">
    <cfRule type="expression" priority="294" dxfId="0">
      <formula>AND(K23&lt;&gt;"",SUMPRODUCT(($B$18:$B$25=K23)*1))</formula>
    </cfRule>
  </conditionalFormatting>
  <conditionalFormatting sqref="L23">
    <cfRule type="expression" priority="293" dxfId="0">
      <formula>" =AND(f22&lt;&gt;"""",SUMPRODUCT(($b$20:$b$27=f22)*1))"</formula>
    </cfRule>
  </conditionalFormatting>
  <conditionalFormatting sqref="L23">
    <cfRule type="expression" priority="292" dxfId="0">
      <formula>" =AND(f22&lt;&gt;"""",SUMPRODUCT(($b$20:$b$27=f22)*1))"</formula>
    </cfRule>
  </conditionalFormatting>
  <conditionalFormatting sqref="L23">
    <cfRule type="expression" priority="291" dxfId="0">
      <formula>" =AND(f22&lt;&gt;"""",SUMPRODUCT(($b$20:$b$27=f22)*1))"</formula>
    </cfRule>
  </conditionalFormatting>
  <conditionalFormatting sqref="L23">
    <cfRule type="expression" priority="290" dxfId="0">
      <formula>" =AND(f22&lt;&gt;"""",SUMPRODUCT(($b$20:$b$27=f22)*1))"</formula>
    </cfRule>
  </conditionalFormatting>
  <conditionalFormatting sqref="L23">
    <cfRule type="expression" priority="289" dxfId="0">
      <formula>" =AND(f22&lt;&gt;"""",SUMPRODUCT(($b$20:$b$27=f22)*1))"</formula>
    </cfRule>
  </conditionalFormatting>
  <conditionalFormatting sqref="L23">
    <cfRule type="expression" priority="288" dxfId="0">
      <formula>AND(L23&lt;&gt;"",SUMPRODUCT(($B$18:$B$25=L23)*1))</formula>
    </cfRule>
  </conditionalFormatting>
  <conditionalFormatting sqref="F24">
    <cfRule type="expression" priority="287" dxfId="0">
      <formula>AND(F24&lt;&gt;"",SUMPRODUCT(($B$18:$B$25=F24)*1))</formula>
    </cfRule>
  </conditionalFormatting>
  <conditionalFormatting sqref="G24">
    <cfRule type="expression" priority="286" dxfId="0">
      <formula>" =AND(f22&lt;&gt;"""",SUMPRODUCT(($b$20:$b$27=f22)*1))"</formula>
    </cfRule>
  </conditionalFormatting>
  <conditionalFormatting sqref="H24">
    <cfRule type="expression" priority="285" dxfId="0">
      <formula>" =AND(f22&lt;&gt;"""",SUMPRODUCT(($b$20:$b$27=f22)*1))"</formula>
    </cfRule>
  </conditionalFormatting>
  <conditionalFormatting sqref="I24">
    <cfRule type="expression" priority="284" dxfId="0">
      <formula>" =AND(f22&lt;&gt;"""",SUMPRODUCT(($b$20:$b$27=f22)*1))"</formula>
    </cfRule>
  </conditionalFormatting>
  <conditionalFormatting sqref="J24">
    <cfRule type="expression" priority="283" dxfId="0">
      <formula>" =AND(f22&lt;&gt;"""",SUMPRODUCT(($b$20:$b$27=f22)*1))"</formula>
    </cfRule>
  </conditionalFormatting>
  <conditionalFormatting sqref="K24">
    <cfRule type="expression" priority="282" dxfId="0">
      <formula>" =AND(f22&lt;&gt;"""",SUMPRODUCT(($b$20:$b$27=f22)*1))"</formula>
    </cfRule>
  </conditionalFormatting>
  <conditionalFormatting sqref="L24">
    <cfRule type="expression" priority="281" dxfId="0">
      <formula>" =AND(f22&lt;&gt;"""",SUMPRODUCT(($b$20:$b$27=f22)*1))"</formula>
    </cfRule>
  </conditionalFormatting>
  <conditionalFormatting sqref="G24">
    <cfRule type="expression" priority="280" dxfId="0">
      <formula>AND(G24&lt;&gt;"",SUMPRODUCT(($B$18:$B$25=G24)*1))</formula>
    </cfRule>
  </conditionalFormatting>
  <conditionalFormatting sqref="H24">
    <cfRule type="expression" priority="279" dxfId="0">
      <formula>" =AND(f22&lt;&gt;"""",SUMPRODUCT(($b$20:$b$27=f22)*1))"</formula>
    </cfRule>
  </conditionalFormatting>
  <conditionalFormatting sqref="H24">
    <cfRule type="expression" priority="278" dxfId="0">
      <formula>AND(H24&lt;&gt;"",SUMPRODUCT(($B$18:$B$25=H24)*1))</formula>
    </cfRule>
  </conditionalFormatting>
  <conditionalFormatting sqref="I24">
    <cfRule type="expression" priority="277" dxfId="0">
      <formula>" =AND(f22&lt;&gt;"""",SUMPRODUCT(($b$20:$b$27=f22)*1))"</formula>
    </cfRule>
  </conditionalFormatting>
  <conditionalFormatting sqref="I24">
    <cfRule type="expression" priority="276" dxfId="0">
      <formula>" =AND(f22&lt;&gt;"""",SUMPRODUCT(($b$20:$b$27=f22)*1))"</formula>
    </cfRule>
  </conditionalFormatting>
  <conditionalFormatting sqref="I24">
    <cfRule type="expression" priority="275" dxfId="0">
      <formula>AND(I24&lt;&gt;"",SUMPRODUCT(($B$18:$B$25=I24)*1))</formula>
    </cfRule>
  </conditionalFormatting>
  <conditionalFormatting sqref="J24">
    <cfRule type="expression" priority="274" dxfId="0">
      <formula>" =AND(f22&lt;&gt;"""",SUMPRODUCT(($b$20:$b$27=f22)*1))"</formula>
    </cfRule>
  </conditionalFormatting>
  <conditionalFormatting sqref="J24">
    <cfRule type="expression" priority="273" dxfId="0">
      <formula>" =AND(f22&lt;&gt;"""",SUMPRODUCT(($b$20:$b$27=f22)*1))"</formula>
    </cfRule>
  </conditionalFormatting>
  <conditionalFormatting sqref="J24">
    <cfRule type="expression" priority="272" dxfId="0">
      <formula>" =AND(f22&lt;&gt;"""",SUMPRODUCT(($b$20:$b$27=f22)*1))"</formula>
    </cfRule>
  </conditionalFormatting>
  <conditionalFormatting sqref="J24">
    <cfRule type="expression" priority="271" dxfId="0">
      <formula>AND(J24&lt;&gt;"",SUMPRODUCT(($B$18:$B$25=J24)*1))</formula>
    </cfRule>
  </conditionalFormatting>
  <conditionalFormatting sqref="K24">
    <cfRule type="expression" priority="270" dxfId="0">
      <formula>" =AND(f22&lt;&gt;"""",SUMPRODUCT(($b$20:$b$27=f22)*1))"</formula>
    </cfRule>
  </conditionalFormatting>
  <conditionalFormatting sqref="K24">
    <cfRule type="expression" priority="269" dxfId="0">
      <formula>" =AND(f22&lt;&gt;"""",SUMPRODUCT(($b$20:$b$27=f22)*1))"</formula>
    </cfRule>
  </conditionalFormatting>
  <conditionalFormatting sqref="K24">
    <cfRule type="expression" priority="268" dxfId="0">
      <formula>" =AND(f22&lt;&gt;"""",SUMPRODUCT(($b$20:$b$27=f22)*1))"</formula>
    </cfRule>
  </conditionalFormatting>
  <conditionalFormatting sqref="K24">
    <cfRule type="expression" priority="267" dxfId="0">
      <formula>" =AND(f22&lt;&gt;"""",SUMPRODUCT(($b$20:$b$27=f22)*1))"</formula>
    </cfRule>
  </conditionalFormatting>
  <conditionalFormatting sqref="K24">
    <cfRule type="expression" priority="266" dxfId="0">
      <formula>AND(K24&lt;&gt;"",SUMPRODUCT(($B$18:$B$25=K24)*1))</formula>
    </cfRule>
  </conditionalFormatting>
  <conditionalFormatting sqref="L24">
    <cfRule type="expression" priority="265" dxfId="0">
      <formula>" =AND(f22&lt;&gt;"""",SUMPRODUCT(($b$20:$b$27=f22)*1))"</formula>
    </cfRule>
  </conditionalFormatting>
  <conditionalFormatting sqref="L24">
    <cfRule type="expression" priority="264" dxfId="0">
      <formula>" =AND(f22&lt;&gt;"""",SUMPRODUCT(($b$20:$b$27=f22)*1))"</formula>
    </cfRule>
  </conditionalFormatting>
  <conditionalFormatting sqref="L24">
    <cfRule type="expression" priority="263" dxfId="0">
      <formula>" =AND(f22&lt;&gt;"""",SUMPRODUCT(($b$20:$b$27=f22)*1))"</formula>
    </cfRule>
  </conditionalFormatting>
  <conditionalFormatting sqref="L24">
    <cfRule type="expression" priority="262" dxfId="0">
      <formula>" =AND(f22&lt;&gt;"""",SUMPRODUCT(($b$20:$b$27=f22)*1))"</formula>
    </cfRule>
  </conditionalFormatting>
  <conditionalFormatting sqref="L24">
    <cfRule type="expression" priority="261" dxfId="0">
      <formula>" =AND(f22&lt;&gt;"""",SUMPRODUCT(($b$20:$b$27=f22)*1))"</formula>
    </cfRule>
  </conditionalFormatting>
  <conditionalFormatting sqref="L24">
    <cfRule type="expression" priority="260" dxfId="0">
      <formula>AND(L24&lt;&gt;"",SUMPRODUCT(($B$18:$B$25=L24)*1))</formula>
    </cfRule>
  </conditionalFormatting>
  <conditionalFormatting sqref="F25">
    <cfRule type="expression" priority="259" dxfId="0">
      <formula>AND(F25&lt;&gt;"",SUMPRODUCT(($B$18:$B$25=F25)*1))</formula>
    </cfRule>
  </conditionalFormatting>
  <conditionalFormatting sqref="G25">
    <cfRule type="expression" priority="258" dxfId="0">
      <formula>" =AND(f22&lt;&gt;"""",SUMPRODUCT(($b$20:$b$27=f22)*1))"</formula>
    </cfRule>
  </conditionalFormatting>
  <conditionalFormatting sqref="G25">
    <cfRule type="expression" priority="257" dxfId="0">
      <formula>AND(G25&lt;&gt;"",SUMPRODUCT(($B$18:$B$25=G25)*1))</formula>
    </cfRule>
  </conditionalFormatting>
  <conditionalFormatting sqref="N20">
    <cfRule type="expression" priority="256" dxfId="0">
      <formula>AND(N20&lt;&gt;"",SUMPRODUCT(($V$18:$V$25=N20)*1))</formula>
    </cfRule>
  </conditionalFormatting>
  <conditionalFormatting sqref="O20">
    <cfRule type="expression" priority="255" dxfId="0">
      <formula>" =AND(N22&lt;&gt;"""",SUMPRODUCT(($V$20:$V$27=N22)*1))"</formula>
    </cfRule>
  </conditionalFormatting>
  <conditionalFormatting sqref="P20">
    <cfRule type="expression" priority="254" dxfId="0">
      <formula>" =AND(N22&lt;&gt;"""",SUMPRODUCT(($V$20:$V$27=N22)*1))"</formula>
    </cfRule>
  </conditionalFormatting>
  <conditionalFormatting sqref="Q20">
    <cfRule type="expression" priority="253" dxfId="0">
      <formula>" =AND(N22&lt;&gt;"""",SUMPRODUCT(($V$20:$V$27=N22)*1))"</formula>
    </cfRule>
  </conditionalFormatting>
  <conditionalFormatting sqref="R20">
    <cfRule type="expression" priority="252" dxfId="0">
      <formula>" =AND(N22&lt;&gt;"""",SUMPRODUCT(($V$20:$V$27=N22)*1))"</formula>
    </cfRule>
  </conditionalFormatting>
  <conditionalFormatting sqref="S20">
    <cfRule type="expression" priority="251" dxfId="0">
      <formula>" =AND(N22&lt;&gt;"""",SUMPRODUCT(($V$20:$V$27=N22)*1))"</formula>
    </cfRule>
  </conditionalFormatting>
  <conditionalFormatting sqref="T20">
    <cfRule type="expression" priority="250" dxfId="0">
      <formula>" =AND(N22&lt;&gt;"""",SUMPRODUCT(($V$20:$V$27=N22)*1))"</formula>
    </cfRule>
  </conditionalFormatting>
  <conditionalFormatting sqref="N21">
    <cfRule type="expression" priority="249" dxfId="0">
      <formula>" =AND(N22&lt;&gt;"""",SUMPRODUCT(($V$20:$V$27=N22)*1))"</formula>
    </cfRule>
  </conditionalFormatting>
  <conditionalFormatting sqref="O21">
    <cfRule type="expression" priority="248" dxfId="0">
      <formula>" =AND(N22&lt;&gt;"""",SUMPRODUCT(($V$20:$V$27=N22)*1))"</formula>
    </cfRule>
  </conditionalFormatting>
  <conditionalFormatting sqref="P21">
    <cfRule type="expression" priority="247" dxfId="0">
      <formula>" =AND(N22&lt;&gt;"""",SUMPRODUCT(($V$20:$V$27=N22)*1))"</formula>
    </cfRule>
  </conditionalFormatting>
  <conditionalFormatting sqref="Q21">
    <cfRule type="expression" priority="246" dxfId="0">
      <formula>" =AND(N22&lt;&gt;"""",SUMPRODUCT(($V$20:$V$27=N22)*1))"</formula>
    </cfRule>
  </conditionalFormatting>
  <conditionalFormatting sqref="R21">
    <cfRule type="expression" priority="245" dxfId="0">
      <formula>" =AND(N22&lt;&gt;"""",SUMPRODUCT(($V$20:$V$27=N22)*1))"</formula>
    </cfRule>
  </conditionalFormatting>
  <conditionalFormatting sqref="S21">
    <cfRule type="expression" priority="244" dxfId="0">
      <formula>" =AND(N22&lt;&gt;"""",SUMPRODUCT(($V$20:$V$27=N22)*1))"</formula>
    </cfRule>
  </conditionalFormatting>
  <conditionalFormatting sqref="T21">
    <cfRule type="expression" priority="243" dxfId="0">
      <formula>" =AND(N22&lt;&gt;"""",SUMPRODUCT(($V$20:$V$27=N22)*1))"</formula>
    </cfRule>
  </conditionalFormatting>
  <conditionalFormatting sqref="O20">
    <cfRule type="expression" priority="242" dxfId="0">
      <formula>AND(O20&lt;&gt;"",SUMPRODUCT(($V$18:$V$25=O20)*1))</formula>
    </cfRule>
  </conditionalFormatting>
  <conditionalFormatting sqref="P20">
    <cfRule type="expression" priority="241" dxfId="0">
      <formula>" =AND(N22&lt;&gt;"""",SUMPRODUCT(($V$20:$V$27=N22)*1))"</formula>
    </cfRule>
  </conditionalFormatting>
  <conditionalFormatting sqref="P20">
    <cfRule type="expression" priority="240" dxfId="0">
      <formula>AND(P20&lt;&gt;"",SUMPRODUCT(($V$18:$V$25=P20)*1))</formula>
    </cfRule>
  </conditionalFormatting>
  <conditionalFormatting sqref="Q20">
    <cfRule type="expression" priority="239" dxfId="0">
      <formula>" =AND(N22&lt;&gt;"""",SUMPRODUCT(($V$20:$V$27=N22)*1))"</formula>
    </cfRule>
  </conditionalFormatting>
  <conditionalFormatting sqref="Q20">
    <cfRule type="expression" priority="238" dxfId="0">
      <formula>" =AND(N22&lt;&gt;"""",SUMPRODUCT(($V$20:$V$27=N22)*1))"</formula>
    </cfRule>
  </conditionalFormatting>
  <conditionalFormatting sqref="Q20">
    <cfRule type="expression" priority="237" dxfId="0">
      <formula>AND(Q20&lt;&gt;"",SUMPRODUCT(($V$18:$V$25=Q20)*1))</formula>
    </cfRule>
  </conditionalFormatting>
  <conditionalFormatting sqref="R20">
    <cfRule type="expression" priority="236" dxfId="0">
      <formula>" =AND(N22&lt;&gt;"""",SUMPRODUCT(($V$20:$V$27=N22)*1))"</formula>
    </cfRule>
  </conditionalFormatting>
  <conditionalFormatting sqref="R20">
    <cfRule type="expression" priority="235" dxfId="0">
      <formula>" =AND(N22&lt;&gt;"""",SUMPRODUCT(($V$20:$V$27=N22)*1))"</formula>
    </cfRule>
  </conditionalFormatting>
  <conditionalFormatting sqref="R20">
    <cfRule type="expression" priority="234" dxfId="0">
      <formula>" =AND(N22&lt;&gt;"""",SUMPRODUCT(($V$20:$V$27=N22)*1))"</formula>
    </cfRule>
  </conditionalFormatting>
  <conditionalFormatting sqref="R20">
    <cfRule type="expression" priority="233" dxfId="0">
      <formula>AND(R20&lt;&gt;"",SUMPRODUCT(($V$18:$V$25=R20)*1))</formula>
    </cfRule>
  </conditionalFormatting>
  <conditionalFormatting sqref="S20">
    <cfRule type="expression" priority="232" dxfId="0">
      <formula>" =AND(N22&lt;&gt;"""",SUMPRODUCT(($V$20:$V$27=N22)*1))"</formula>
    </cfRule>
  </conditionalFormatting>
  <conditionalFormatting sqref="S20">
    <cfRule type="expression" priority="231" dxfId="0">
      <formula>" =AND(N22&lt;&gt;"""",SUMPRODUCT(($V$20:$V$27=N22)*1))"</formula>
    </cfRule>
  </conditionalFormatting>
  <conditionalFormatting sqref="S20">
    <cfRule type="expression" priority="230" dxfId="0">
      <formula>" =AND(N22&lt;&gt;"""",SUMPRODUCT(($V$20:$V$27=N22)*1))"</formula>
    </cfRule>
  </conditionalFormatting>
  <conditionalFormatting sqref="S20">
    <cfRule type="expression" priority="229" dxfId="0">
      <formula>" =AND(N22&lt;&gt;"""",SUMPRODUCT(($V$20:$V$27=N22)*1))"</formula>
    </cfRule>
  </conditionalFormatting>
  <conditionalFormatting sqref="S20">
    <cfRule type="expression" priority="228" dxfId="0">
      <formula>AND(S20&lt;&gt;"",SUMPRODUCT(($V$18:$V$25=S20)*1))</formula>
    </cfRule>
  </conditionalFormatting>
  <conditionalFormatting sqref="T20">
    <cfRule type="expression" priority="227" dxfId="0">
      <formula>" =AND(N22&lt;&gt;"""",SUMPRODUCT(($V$20:$V$27=N22)*1))"</formula>
    </cfRule>
  </conditionalFormatting>
  <conditionalFormatting sqref="T20">
    <cfRule type="expression" priority="226" dxfId="0">
      <formula>" =AND(N22&lt;&gt;"""",SUMPRODUCT(($V$20:$V$27=N22)*1))"</formula>
    </cfRule>
  </conditionalFormatting>
  <conditionalFormatting sqref="T20">
    <cfRule type="expression" priority="225" dxfId="0">
      <formula>" =AND(N22&lt;&gt;"""",SUMPRODUCT(($V$20:$V$27=N22)*1))"</formula>
    </cfRule>
  </conditionalFormatting>
  <conditionalFormatting sqref="T20">
    <cfRule type="expression" priority="224" dxfId="0">
      <formula>" =AND(N22&lt;&gt;"""",SUMPRODUCT(($V$20:$V$27=N22)*1))"</formula>
    </cfRule>
  </conditionalFormatting>
  <conditionalFormatting sqref="T20">
    <cfRule type="expression" priority="223" dxfId="0">
      <formula>" =AND(N22&lt;&gt;"""",SUMPRODUCT(($V$20:$V$27=N22)*1))"</formula>
    </cfRule>
  </conditionalFormatting>
  <conditionalFormatting sqref="T20">
    <cfRule type="expression" priority="222" dxfId="0">
      <formula>AND(T20&lt;&gt;"",SUMPRODUCT(($V$18:$V$25=T20)*1))</formula>
    </cfRule>
  </conditionalFormatting>
  <conditionalFormatting sqref="N21">
    <cfRule type="expression" priority="221" dxfId="0">
      <formula>AND(N21&lt;&gt;"",SUMPRODUCT(($V$18:$V$25=N21)*1))</formula>
    </cfRule>
  </conditionalFormatting>
  <conditionalFormatting sqref="O21">
    <cfRule type="expression" priority="220" dxfId="0">
      <formula>" =AND(N22&lt;&gt;"""",SUMPRODUCT(($V$20:$V$27=N22)*1))"</formula>
    </cfRule>
  </conditionalFormatting>
  <conditionalFormatting sqref="P21">
    <cfRule type="expression" priority="219" dxfId="0">
      <formula>" =AND(N22&lt;&gt;"""",SUMPRODUCT(($V$20:$V$27=N22)*1))"</formula>
    </cfRule>
  </conditionalFormatting>
  <conditionalFormatting sqref="Q21">
    <cfRule type="expression" priority="218" dxfId="0">
      <formula>" =AND(N22&lt;&gt;"""",SUMPRODUCT(($V$20:$V$27=N22)*1))"</formula>
    </cfRule>
  </conditionalFormatting>
  <conditionalFormatting sqref="R21">
    <cfRule type="expression" priority="217" dxfId="0">
      <formula>" =AND(N22&lt;&gt;"""",SUMPRODUCT(($V$20:$V$27=N22)*1))"</formula>
    </cfRule>
  </conditionalFormatting>
  <conditionalFormatting sqref="S21">
    <cfRule type="expression" priority="216" dxfId="0">
      <formula>" =AND(N22&lt;&gt;"""",SUMPRODUCT(($V$20:$V$27=N22)*1))"</formula>
    </cfRule>
  </conditionalFormatting>
  <conditionalFormatting sqref="T21">
    <cfRule type="expression" priority="215" dxfId="0">
      <formula>" =AND(N22&lt;&gt;"""",SUMPRODUCT(($V$20:$V$27=N22)*1))"</formula>
    </cfRule>
  </conditionalFormatting>
  <conditionalFormatting sqref="O21">
    <cfRule type="expression" priority="214" dxfId="0">
      <formula>AND(O21&lt;&gt;"",SUMPRODUCT(($V$18:$V$25=O21)*1))</formula>
    </cfRule>
  </conditionalFormatting>
  <conditionalFormatting sqref="P21">
    <cfRule type="expression" priority="213" dxfId="0">
      <formula>" =AND(N22&lt;&gt;"""",SUMPRODUCT(($V$20:$V$27=N22)*1))"</formula>
    </cfRule>
  </conditionalFormatting>
  <conditionalFormatting sqref="P21">
    <cfRule type="expression" priority="212" dxfId="0">
      <formula>AND(P21&lt;&gt;"",SUMPRODUCT(($V$18:$V$25=P21)*1))</formula>
    </cfRule>
  </conditionalFormatting>
  <conditionalFormatting sqref="Q21">
    <cfRule type="expression" priority="211" dxfId="0">
      <formula>" =AND(N22&lt;&gt;"""",SUMPRODUCT(($V$20:$V$27=N22)*1))"</formula>
    </cfRule>
  </conditionalFormatting>
  <conditionalFormatting sqref="Q21">
    <cfRule type="expression" priority="210" dxfId="0">
      <formula>" =AND(N22&lt;&gt;"""",SUMPRODUCT(($V$20:$V$27=N22)*1))"</formula>
    </cfRule>
  </conditionalFormatting>
  <conditionalFormatting sqref="Q21">
    <cfRule type="expression" priority="209" dxfId="0">
      <formula>AND(Q21&lt;&gt;"",SUMPRODUCT(($V$18:$V$25=Q21)*1))</formula>
    </cfRule>
  </conditionalFormatting>
  <conditionalFormatting sqref="R21">
    <cfRule type="expression" priority="208" dxfId="0">
      <formula>" =AND(N22&lt;&gt;"""",SUMPRODUCT(($V$20:$V$27=N22)*1))"</formula>
    </cfRule>
  </conditionalFormatting>
  <conditionalFormatting sqref="R21">
    <cfRule type="expression" priority="207" dxfId="0">
      <formula>" =AND(N22&lt;&gt;"""",SUMPRODUCT(($V$20:$V$27=N22)*1))"</formula>
    </cfRule>
  </conditionalFormatting>
  <conditionalFormatting sqref="R21">
    <cfRule type="expression" priority="206" dxfId="0">
      <formula>" =AND(N22&lt;&gt;"""",SUMPRODUCT(($V$20:$V$27=N22)*1))"</formula>
    </cfRule>
  </conditionalFormatting>
  <conditionalFormatting sqref="R21">
    <cfRule type="expression" priority="205" dxfId="0">
      <formula>AND(R21&lt;&gt;"",SUMPRODUCT(($V$18:$V$25=R21)*1))</formula>
    </cfRule>
  </conditionalFormatting>
  <conditionalFormatting sqref="S21">
    <cfRule type="expression" priority="204" dxfId="0">
      <formula>" =AND(N22&lt;&gt;"""",SUMPRODUCT(($V$20:$V$27=N22)*1))"</formula>
    </cfRule>
  </conditionalFormatting>
  <conditionalFormatting sqref="S21">
    <cfRule type="expression" priority="203" dxfId="0">
      <formula>" =AND(N22&lt;&gt;"""",SUMPRODUCT(($V$20:$V$27=N22)*1))"</formula>
    </cfRule>
  </conditionalFormatting>
  <conditionalFormatting sqref="S21">
    <cfRule type="expression" priority="202" dxfId="0">
      <formula>" =AND(N22&lt;&gt;"""",SUMPRODUCT(($V$20:$V$27=N22)*1))"</formula>
    </cfRule>
  </conditionalFormatting>
  <conditionalFormatting sqref="S21">
    <cfRule type="expression" priority="201" dxfId="0">
      <formula>" =AND(N22&lt;&gt;"""",SUMPRODUCT(($V$20:$V$27=N22)*1))"</formula>
    </cfRule>
  </conditionalFormatting>
  <conditionalFormatting sqref="S21">
    <cfRule type="expression" priority="200" dxfId="0">
      <formula>AND(S21&lt;&gt;"",SUMPRODUCT(($V$18:$V$25=S21)*1))</formula>
    </cfRule>
  </conditionalFormatting>
  <conditionalFormatting sqref="T21">
    <cfRule type="expression" priority="199" dxfId="0">
      <formula>" =AND(N22&lt;&gt;"""",SUMPRODUCT(($V$20:$V$27=N22)*1))"</formula>
    </cfRule>
  </conditionalFormatting>
  <conditionalFormatting sqref="T21">
    <cfRule type="expression" priority="198" dxfId="0">
      <formula>" =AND(N22&lt;&gt;"""",SUMPRODUCT(($V$20:$V$27=N22)*1))"</formula>
    </cfRule>
  </conditionalFormatting>
  <conditionalFormatting sqref="T21">
    <cfRule type="expression" priority="197" dxfId="0">
      <formula>" =AND(N22&lt;&gt;"""",SUMPRODUCT(($V$20:$V$27=N22)*1))"</formula>
    </cfRule>
  </conditionalFormatting>
  <conditionalFormatting sqref="T21">
    <cfRule type="expression" priority="196" dxfId="0">
      <formula>" =AND(N22&lt;&gt;"""",SUMPRODUCT(($V$20:$V$27=N22)*1))"</formula>
    </cfRule>
  </conditionalFormatting>
  <conditionalFormatting sqref="T21">
    <cfRule type="expression" priority="195" dxfId="0">
      <formula>" =AND(N22&lt;&gt;"""",SUMPRODUCT(($V$20:$V$27=N22)*1))"</formula>
    </cfRule>
  </conditionalFormatting>
  <conditionalFormatting sqref="T21">
    <cfRule type="expression" priority="194" dxfId="0">
      <formula>AND(T21&lt;&gt;"",SUMPRODUCT(($V$18:$V$25=T21)*1))</formula>
    </cfRule>
  </conditionalFormatting>
  <conditionalFormatting sqref="N22">
    <cfRule type="expression" priority="193" dxfId="0">
      <formula>" =AND(N22&lt;&gt;"""",SUMPRODUCT(($V$20:$V$27=N22)*1))"</formula>
    </cfRule>
  </conditionalFormatting>
  <conditionalFormatting sqref="O22">
    <cfRule type="expression" priority="192" dxfId="0">
      <formula>" =AND(N22&lt;&gt;"""",SUMPRODUCT(($V$20:$V$27=N22)*1))"</formula>
    </cfRule>
  </conditionalFormatting>
  <conditionalFormatting sqref="P22">
    <cfRule type="expression" priority="191" dxfId="0">
      <formula>" =AND(N22&lt;&gt;"""",SUMPRODUCT(($V$20:$V$27=N22)*1))"</formula>
    </cfRule>
  </conditionalFormatting>
  <conditionalFormatting sqref="Q22">
    <cfRule type="expression" priority="190" dxfId="0">
      <formula>" =AND(N22&lt;&gt;"""",SUMPRODUCT(($V$20:$V$27=N22)*1))"</formula>
    </cfRule>
  </conditionalFormatting>
  <conditionalFormatting sqref="R22">
    <cfRule type="expression" priority="189" dxfId="0">
      <formula>" =AND(N22&lt;&gt;"""",SUMPRODUCT(($V$20:$V$27=N22)*1))"</formula>
    </cfRule>
  </conditionalFormatting>
  <conditionalFormatting sqref="S22">
    <cfRule type="expression" priority="188" dxfId="0">
      <formula>" =AND(N22&lt;&gt;"""",SUMPRODUCT(($V$20:$V$27=N22)*1))"</formula>
    </cfRule>
  </conditionalFormatting>
  <conditionalFormatting sqref="T22">
    <cfRule type="expression" priority="187" dxfId="0">
      <formula>" =AND(N22&lt;&gt;"""",SUMPRODUCT(($V$20:$V$27=N22)*1))"</formula>
    </cfRule>
  </conditionalFormatting>
  <conditionalFormatting sqref="N22">
    <cfRule type="expression" priority="186" dxfId="0">
      <formula>AND(N22&lt;&gt;"",SUMPRODUCT(($V$18:$V$25=N22)*1))</formula>
    </cfRule>
  </conditionalFormatting>
  <conditionalFormatting sqref="O22">
    <cfRule type="expression" priority="185" dxfId="0">
      <formula>" =AND(N22&lt;&gt;"""",SUMPRODUCT(($V$20:$V$27=N22)*1))"</formula>
    </cfRule>
  </conditionalFormatting>
  <conditionalFormatting sqref="P22">
    <cfRule type="expression" priority="184" dxfId="0">
      <formula>" =AND(N22&lt;&gt;"""",SUMPRODUCT(($V$20:$V$27=N22)*1))"</formula>
    </cfRule>
  </conditionalFormatting>
  <conditionalFormatting sqref="Q22">
    <cfRule type="expression" priority="183" dxfId="0">
      <formula>" =AND(N22&lt;&gt;"""",SUMPRODUCT(($V$20:$V$27=N22)*1))"</formula>
    </cfRule>
  </conditionalFormatting>
  <conditionalFormatting sqref="R22">
    <cfRule type="expression" priority="182" dxfId="0">
      <formula>" =AND(N22&lt;&gt;"""",SUMPRODUCT(($V$20:$V$27=N22)*1))"</formula>
    </cfRule>
  </conditionalFormatting>
  <conditionalFormatting sqref="S22">
    <cfRule type="expression" priority="181" dxfId="0">
      <formula>" =AND(N22&lt;&gt;"""",SUMPRODUCT(($V$20:$V$27=N22)*1))"</formula>
    </cfRule>
  </conditionalFormatting>
  <conditionalFormatting sqref="T22">
    <cfRule type="expression" priority="180" dxfId="0">
      <formula>" =AND(N22&lt;&gt;"""",SUMPRODUCT(($V$20:$V$27=N22)*1))"</formula>
    </cfRule>
  </conditionalFormatting>
  <conditionalFormatting sqref="O22">
    <cfRule type="expression" priority="179" dxfId="0">
      <formula>AND(O22&lt;&gt;"",SUMPRODUCT(($V$18:$V$25=O22)*1))</formula>
    </cfRule>
  </conditionalFormatting>
  <conditionalFormatting sqref="P22">
    <cfRule type="expression" priority="178" dxfId="0">
      <formula>" =AND(N22&lt;&gt;"""",SUMPRODUCT(($V$20:$V$27=N22)*1))"</formula>
    </cfRule>
  </conditionalFormatting>
  <conditionalFormatting sqref="P22">
    <cfRule type="expression" priority="177" dxfId="0">
      <formula>AND(P22&lt;&gt;"",SUMPRODUCT(($V$18:$V$25=P22)*1))</formula>
    </cfRule>
  </conditionalFormatting>
  <conditionalFormatting sqref="Q22">
    <cfRule type="expression" priority="176" dxfId="0">
      <formula>" =AND(N22&lt;&gt;"""",SUMPRODUCT(($V$20:$V$27=N22)*1))"</formula>
    </cfRule>
  </conditionalFormatting>
  <conditionalFormatting sqref="Q22">
    <cfRule type="expression" priority="175" dxfId="0">
      <formula>" =AND(N22&lt;&gt;"""",SUMPRODUCT(($V$20:$V$27=N22)*1))"</formula>
    </cfRule>
  </conditionalFormatting>
  <conditionalFormatting sqref="Q22">
    <cfRule type="expression" priority="174" dxfId="0">
      <formula>AND(Q22&lt;&gt;"",SUMPRODUCT(($V$18:$V$25=Q22)*1))</formula>
    </cfRule>
  </conditionalFormatting>
  <conditionalFormatting sqref="R22">
    <cfRule type="expression" priority="173" dxfId="0">
      <formula>" =AND(N22&lt;&gt;"""",SUMPRODUCT(($V$20:$V$27=N22)*1))"</formula>
    </cfRule>
  </conditionalFormatting>
  <conditionalFormatting sqref="R22">
    <cfRule type="expression" priority="172" dxfId="0">
      <formula>" =AND(N22&lt;&gt;"""",SUMPRODUCT(($V$20:$V$27=N22)*1))"</formula>
    </cfRule>
  </conditionalFormatting>
  <conditionalFormatting sqref="R22">
    <cfRule type="expression" priority="171" dxfId="0">
      <formula>" =AND(N22&lt;&gt;"""",SUMPRODUCT(($V$20:$V$27=N22)*1))"</formula>
    </cfRule>
  </conditionalFormatting>
  <conditionalFormatting sqref="R22">
    <cfRule type="expression" priority="170" dxfId="0">
      <formula>AND(R22&lt;&gt;"",SUMPRODUCT(($V$18:$V$25=R22)*1))</formula>
    </cfRule>
  </conditionalFormatting>
  <conditionalFormatting sqref="S22">
    <cfRule type="expression" priority="169" dxfId="0">
      <formula>" =AND(N22&lt;&gt;"""",SUMPRODUCT(($V$20:$V$27=N22)*1))"</formula>
    </cfRule>
  </conditionalFormatting>
  <conditionalFormatting sqref="S22">
    <cfRule type="expression" priority="168" dxfId="0">
      <formula>" =AND(N22&lt;&gt;"""",SUMPRODUCT(($V$20:$V$27=N22)*1))"</formula>
    </cfRule>
  </conditionalFormatting>
  <conditionalFormatting sqref="S22">
    <cfRule type="expression" priority="167" dxfId="0">
      <formula>" =AND(N22&lt;&gt;"""",SUMPRODUCT(($V$20:$V$27=N22)*1))"</formula>
    </cfRule>
  </conditionalFormatting>
  <conditionalFormatting sqref="S22">
    <cfRule type="expression" priority="166" dxfId="0">
      <formula>" =AND(N22&lt;&gt;"""",SUMPRODUCT(($V$20:$V$27=N22)*1))"</formula>
    </cfRule>
  </conditionalFormatting>
  <conditionalFormatting sqref="S22">
    <cfRule type="expression" priority="165" dxfId="0">
      <formula>AND(S22&lt;&gt;"",SUMPRODUCT(($V$18:$V$25=S22)*1))</formula>
    </cfRule>
  </conditionalFormatting>
  <conditionalFormatting sqref="T22">
    <cfRule type="expression" priority="164" dxfId="0">
      <formula>" =AND(N22&lt;&gt;"""",SUMPRODUCT(($V$20:$V$27=N22)*1))"</formula>
    </cfRule>
  </conditionalFormatting>
  <conditionalFormatting sqref="T22">
    <cfRule type="expression" priority="163" dxfId="0">
      <formula>" =AND(N22&lt;&gt;"""",SUMPRODUCT(($V$20:$V$27=N22)*1))"</formula>
    </cfRule>
  </conditionalFormatting>
  <conditionalFormatting sqref="T22">
    <cfRule type="expression" priority="162" dxfId="0">
      <formula>" =AND(N22&lt;&gt;"""",SUMPRODUCT(($V$20:$V$27=N22)*1))"</formula>
    </cfRule>
  </conditionalFormatting>
  <conditionalFormatting sqref="T22">
    <cfRule type="expression" priority="161" dxfId="0">
      <formula>" =AND(N22&lt;&gt;"""",SUMPRODUCT(($V$20:$V$27=N22)*1))"</formula>
    </cfRule>
  </conditionalFormatting>
  <conditionalFormatting sqref="T22">
    <cfRule type="expression" priority="160" dxfId="0">
      <formula>" =AND(N22&lt;&gt;"""",SUMPRODUCT(($V$20:$V$27=N22)*1))"</formula>
    </cfRule>
  </conditionalFormatting>
  <conditionalFormatting sqref="T22">
    <cfRule type="expression" priority="159" dxfId="0">
      <formula>AND(T22&lt;&gt;"",SUMPRODUCT(($V$18:$V$25=T22)*1))</formula>
    </cfRule>
  </conditionalFormatting>
  <conditionalFormatting sqref="N23">
    <cfRule type="expression" priority="158" dxfId="0">
      <formula>" =AND(N22&lt;&gt;"""",SUMPRODUCT(($V$20:$V$27=N22)*1))"</formula>
    </cfRule>
  </conditionalFormatting>
  <conditionalFormatting sqref="O23">
    <cfRule type="expression" priority="157" dxfId="0">
      <formula>" =AND(N22&lt;&gt;"""",SUMPRODUCT(($V$20:$V$27=N22)*1))"</formula>
    </cfRule>
  </conditionalFormatting>
  <conditionalFormatting sqref="P23">
    <cfRule type="expression" priority="156" dxfId="0">
      <formula>" =AND(N22&lt;&gt;"""",SUMPRODUCT(($V$20:$V$27=N22)*1))"</formula>
    </cfRule>
  </conditionalFormatting>
  <conditionalFormatting sqref="Q23">
    <cfRule type="expression" priority="155" dxfId="0">
      <formula>" =AND(N22&lt;&gt;"""",SUMPRODUCT(($V$20:$V$27=N22)*1))"</formula>
    </cfRule>
  </conditionalFormatting>
  <conditionalFormatting sqref="R23">
    <cfRule type="expression" priority="154" dxfId="0">
      <formula>" =AND(N22&lt;&gt;"""",SUMPRODUCT(($V$20:$V$27=N22)*1))"</formula>
    </cfRule>
  </conditionalFormatting>
  <conditionalFormatting sqref="S23">
    <cfRule type="expression" priority="153" dxfId="0">
      <formula>" =AND(N22&lt;&gt;"""",SUMPRODUCT(($V$20:$V$27=N22)*1))"</formula>
    </cfRule>
  </conditionalFormatting>
  <conditionalFormatting sqref="T23">
    <cfRule type="expression" priority="152" dxfId="0">
      <formula>" =AND(N22&lt;&gt;"""",SUMPRODUCT(($V$20:$V$27=N22)*1))"</formula>
    </cfRule>
  </conditionalFormatting>
  <conditionalFormatting sqref="N23">
    <cfRule type="expression" priority="151" dxfId="0">
      <formula>AND(N23&lt;&gt;"",SUMPRODUCT(($V$18:$V$25=N23)*1))</formula>
    </cfRule>
  </conditionalFormatting>
  <conditionalFormatting sqref="O23">
    <cfRule type="expression" priority="150" dxfId="0">
      <formula>" =AND(N22&lt;&gt;"""",SUMPRODUCT(($V$20:$V$27=N22)*1))"</formula>
    </cfRule>
  </conditionalFormatting>
  <conditionalFormatting sqref="P23">
    <cfRule type="expression" priority="149" dxfId="0">
      <formula>" =AND(N22&lt;&gt;"""",SUMPRODUCT(($V$20:$V$27=N22)*1))"</formula>
    </cfRule>
  </conditionalFormatting>
  <conditionalFormatting sqref="Q23">
    <cfRule type="expression" priority="148" dxfId="0">
      <formula>" =AND(N22&lt;&gt;"""",SUMPRODUCT(($V$20:$V$27=N22)*1))"</formula>
    </cfRule>
  </conditionalFormatting>
  <conditionalFormatting sqref="R23">
    <cfRule type="expression" priority="147" dxfId="0">
      <formula>" =AND(N22&lt;&gt;"""",SUMPRODUCT(($V$20:$V$27=N22)*1))"</formula>
    </cfRule>
  </conditionalFormatting>
  <conditionalFormatting sqref="S23">
    <cfRule type="expression" priority="146" dxfId="0">
      <formula>" =AND(N22&lt;&gt;"""",SUMPRODUCT(($V$20:$V$27=N22)*1))"</formula>
    </cfRule>
  </conditionalFormatting>
  <conditionalFormatting sqref="T23">
    <cfRule type="expression" priority="145" dxfId="0">
      <formula>" =AND(N22&lt;&gt;"""",SUMPRODUCT(($V$20:$V$27=N22)*1))"</formula>
    </cfRule>
  </conditionalFormatting>
  <conditionalFormatting sqref="O23">
    <cfRule type="expression" priority="144" dxfId="0">
      <formula>AND(O23&lt;&gt;"",SUMPRODUCT(($V$18:$V$25=O23)*1))</formula>
    </cfRule>
  </conditionalFormatting>
  <conditionalFormatting sqref="P23">
    <cfRule type="expression" priority="143" dxfId="0">
      <formula>" =AND(N22&lt;&gt;"""",SUMPRODUCT(($V$20:$V$27=N22)*1))"</formula>
    </cfRule>
  </conditionalFormatting>
  <conditionalFormatting sqref="P23">
    <cfRule type="expression" priority="142" dxfId="0">
      <formula>AND(P23&lt;&gt;"",SUMPRODUCT(($V$18:$V$25=P23)*1))</formula>
    </cfRule>
  </conditionalFormatting>
  <conditionalFormatting sqref="Q23">
    <cfRule type="expression" priority="141" dxfId="0">
      <formula>" =AND(N22&lt;&gt;"""",SUMPRODUCT(($V$20:$V$27=N22)*1))"</formula>
    </cfRule>
  </conditionalFormatting>
  <conditionalFormatting sqref="Q23">
    <cfRule type="expression" priority="140" dxfId="0">
      <formula>" =AND(N22&lt;&gt;"""",SUMPRODUCT(($V$20:$V$27=N22)*1))"</formula>
    </cfRule>
  </conditionalFormatting>
  <conditionalFormatting sqref="Q23">
    <cfRule type="expression" priority="139" dxfId="0">
      <formula>AND(Q23&lt;&gt;"",SUMPRODUCT(($V$18:$V$25=Q23)*1))</formula>
    </cfRule>
  </conditionalFormatting>
  <conditionalFormatting sqref="R23">
    <cfRule type="expression" priority="138" dxfId="0">
      <formula>" =AND(N22&lt;&gt;"""",SUMPRODUCT(($V$20:$V$27=N22)*1))"</formula>
    </cfRule>
  </conditionalFormatting>
  <conditionalFormatting sqref="R23">
    <cfRule type="expression" priority="137" dxfId="0">
      <formula>" =AND(N22&lt;&gt;"""",SUMPRODUCT(($V$20:$V$27=N22)*1))"</formula>
    </cfRule>
  </conditionalFormatting>
  <conditionalFormatting sqref="R23">
    <cfRule type="expression" priority="136" dxfId="0">
      <formula>" =AND(N22&lt;&gt;"""",SUMPRODUCT(($V$20:$V$27=N22)*1))"</formula>
    </cfRule>
  </conditionalFormatting>
  <conditionalFormatting sqref="R23">
    <cfRule type="expression" priority="135" dxfId="0">
      <formula>AND(R23&lt;&gt;"",SUMPRODUCT(($V$18:$V$25=R23)*1))</formula>
    </cfRule>
  </conditionalFormatting>
  <conditionalFormatting sqref="S23">
    <cfRule type="expression" priority="134" dxfId="0">
      <formula>" =AND(N22&lt;&gt;"""",SUMPRODUCT(($V$20:$V$27=N22)*1))"</formula>
    </cfRule>
  </conditionalFormatting>
  <conditionalFormatting sqref="S23">
    <cfRule type="expression" priority="133" dxfId="0">
      <formula>" =AND(N22&lt;&gt;"""",SUMPRODUCT(($V$20:$V$27=N22)*1))"</formula>
    </cfRule>
  </conditionalFormatting>
  <conditionalFormatting sqref="S23">
    <cfRule type="expression" priority="132" dxfId="0">
      <formula>" =AND(N22&lt;&gt;"""",SUMPRODUCT(($V$20:$V$27=N22)*1))"</formula>
    </cfRule>
  </conditionalFormatting>
  <conditionalFormatting sqref="S23">
    <cfRule type="expression" priority="131" dxfId="0">
      <formula>" =AND(N22&lt;&gt;"""",SUMPRODUCT(($V$20:$V$27=N22)*1))"</formula>
    </cfRule>
  </conditionalFormatting>
  <conditionalFormatting sqref="S23">
    <cfRule type="expression" priority="130" dxfId="0">
      <formula>AND(S23&lt;&gt;"",SUMPRODUCT(($V$18:$V$25=S23)*1))</formula>
    </cfRule>
  </conditionalFormatting>
  <conditionalFormatting sqref="T23">
    <cfRule type="expression" priority="129" dxfId="0">
      <formula>" =AND(N22&lt;&gt;"""",SUMPRODUCT(($V$20:$V$27=N22)*1))"</formula>
    </cfRule>
  </conditionalFormatting>
  <conditionalFormatting sqref="T23">
    <cfRule type="expression" priority="128" dxfId="0">
      <formula>" =AND(N22&lt;&gt;"""",SUMPRODUCT(($V$20:$V$27=N22)*1))"</formula>
    </cfRule>
  </conditionalFormatting>
  <conditionalFormatting sqref="T23">
    <cfRule type="expression" priority="127" dxfId="0">
      <formula>" =AND(N22&lt;&gt;"""",SUMPRODUCT(($V$20:$V$27=N22)*1))"</formula>
    </cfRule>
  </conditionalFormatting>
  <conditionalFormatting sqref="T23">
    <cfRule type="expression" priority="126" dxfId="0">
      <formula>" =AND(N22&lt;&gt;"""",SUMPRODUCT(($V$20:$V$27=N22)*1))"</formula>
    </cfRule>
  </conditionalFormatting>
  <conditionalFormatting sqref="T23">
    <cfRule type="expression" priority="125" dxfId="0">
      <formula>" =AND(N22&lt;&gt;"""",SUMPRODUCT(($V$20:$V$27=N22)*1))"</formula>
    </cfRule>
  </conditionalFormatting>
  <conditionalFormatting sqref="T23">
    <cfRule type="expression" priority="124" dxfId="0">
      <formula>AND(T23&lt;&gt;"",SUMPRODUCT(($V$18:$V$25=T23)*1))</formula>
    </cfRule>
  </conditionalFormatting>
  <conditionalFormatting sqref="N24">
    <cfRule type="expression" priority="123" dxfId="0">
      <formula>" =AND(N22&lt;&gt;"""",SUMPRODUCT(($V$20:$V$27=N22)*1))"</formula>
    </cfRule>
  </conditionalFormatting>
  <conditionalFormatting sqref="O24">
    <cfRule type="expression" priority="122" dxfId="0">
      <formula>" =AND(N22&lt;&gt;"""",SUMPRODUCT(($V$20:$V$27=N22)*1))"</formula>
    </cfRule>
  </conditionalFormatting>
  <conditionalFormatting sqref="P24">
    <cfRule type="expression" priority="121" dxfId="0">
      <formula>" =AND(N22&lt;&gt;"""",SUMPRODUCT(($V$20:$V$27=N22)*1))"</formula>
    </cfRule>
  </conditionalFormatting>
  <conditionalFormatting sqref="Q24">
    <cfRule type="expression" priority="120" dxfId="0">
      <formula>" =AND(N22&lt;&gt;"""",SUMPRODUCT(($V$20:$V$27=N22)*1))"</formula>
    </cfRule>
  </conditionalFormatting>
  <conditionalFormatting sqref="R24">
    <cfRule type="expression" priority="119" dxfId="0">
      <formula>" =AND(N22&lt;&gt;"""",SUMPRODUCT(($V$20:$V$27=N22)*1))"</formula>
    </cfRule>
  </conditionalFormatting>
  <conditionalFormatting sqref="S24">
    <cfRule type="expression" priority="118" dxfId="0">
      <formula>" =AND(N22&lt;&gt;"""",SUMPRODUCT(($V$20:$V$27=N22)*1))"</formula>
    </cfRule>
  </conditionalFormatting>
  <conditionalFormatting sqref="T24">
    <cfRule type="expression" priority="117" dxfId="0">
      <formula>" =AND(N22&lt;&gt;"""",SUMPRODUCT(($V$20:$V$27=N22)*1))"</formula>
    </cfRule>
  </conditionalFormatting>
  <conditionalFormatting sqref="N24">
    <cfRule type="expression" priority="116" dxfId="0">
      <formula>AND(N24&lt;&gt;"",SUMPRODUCT(($V$18:$V$25=N24)*1))</formula>
    </cfRule>
  </conditionalFormatting>
  <conditionalFormatting sqref="O24">
    <cfRule type="expression" priority="115" dxfId="0">
      <formula>" =AND(N22&lt;&gt;"""",SUMPRODUCT(($V$20:$V$27=N22)*1))"</formula>
    </cfRule>
  </conditionalFormatting>
  <conditionalFormatting sqref="P24">
    <cfRule type="expression" priority="114" dxfId="0">
      <formula>" =AND(N22&lt;&gt;"""",SUMPRODUCT(($V$20:$V$27=N22)*1))"</formula>
    </cfRule>
  </conditionalFormatting>
  <conditionalFormatting sqref="Q24">
    <cfRule type="expression" priority="113" dxfId="0">
      <formula>" =AND(N22&lt;&gt;"""",SUMPRODUCT(($V$20:$V$27=N22)*1))"</formula>
    </cfRule>
  </conditionalFormatting>
  <conditionalFormatting sqref="R24">
    <cfRule type="expression" priority="112" dxfId="0">
      <formula>" =AND(N22&lt;&gt;"""",SUMPRODUCT(($V$20:$V$27=N22)*1))"</formula>
    </cfRule>
  </conditionalFormatting>
  <conditionalFormatting sqref="S24">
    <cfRule type="expression" priority="111" dxfId="0">
      <formula>" =AND(N22&lt;&gt;"""",SUMPRODUCT(($V$20:$V$27=N22)*1))"</formula>
    </cfRule>
  </conditionalFormatting>
  <conditionalFormatting sqref="T24">
    <cfRule type="expression" priority="110" dxfId="0">
      <formula>" =AND(N22&lt;&gt;"""",SUMPRODUCT(($V$20:$V$27=N22)*1))"</formula>
    </cfRule>
  </conditionalFormatting>
  <conditionalFormatting sqref="O24">
    <cfRule type="expression" priority="109" dxfId="0">
      <formula>AND(O24&lt;&gt;"",SUMPRODUCT(($V$18:$V$25=O24)*1))</formula>
    </cfRule>
  </conditionalFormatting>
  <conditionalFormatting sqref="P24">
    <cfRule type="expression" priority="108" dxfId="0">
      <formula>" =AND(N22&lt;&gt;"""",SUMPRODUCT(($V$20:$V$27=N22)*1))"</formula>
    </cfRule>
  </conditionalFormatting>
  <conditionalFormatting sqref="P24">
    <cfRule type="expression" priority="107" dxfId="0">
      <formula>AND(P24&lt;&gt;"",SUMPRODUCT(($V$18:$V$25=P24)*1))</formula>
    </cfRule>
  </conditionalFormatting>
  <conditionalFormatting sqref="Q24">
    <cfRule type="expression" priority="106" dxfId="0">
      <formula>" =AND(N22&lt;&gt;"""",SUMPRODUCT(($V$20:$V$27=N22)*1))"</formula>
    </cfRule>
  </conditionalFormatting>
  <conditionalFormatting sqref="Q24">
    <cfRule type="expression" priority="105" dxfId="0">
      <formula>" =AND(N22&lt;&gt;"""",SUMPRODUCT(($V$20:$V$27=N22)*1))"</formula>
    </cfRule>
  </conditionalFormatting>
  <conditionalFormatting sqref="Q24">
    <cfRule type="expression" priority="104" dxfId="0">
      <formula>AND(Q24&lt;&gt;"",SUMPRODUCT(($V$18:$V$25=Q24)*1))</formula>
    </cfRule>
  </conditionalFormatting>
  <conditionalFormatting sqref="R24">
    <cfRule type="expression" priority="103" dxfId="0">
      <formula>" =AND(N22&lt;&gt;"""",SUMPRODUCT(($V$20:$V$27=N22)*1))"</formula>
    </cfRule>
  </conditionalFormatting>
  <conditionalFormatting sqref="R24">
    <cfRule type="expression" priority="102" dxfId="0">
      <formula>" =AND(N22&lt;&gt;"""",SUMPRODUCT(($V$20:$V$27=N22)*1))"</formula>
    </cfRule>
  </conditionalFormatting>
  <conditionalFormatting sqref="R24">
    <cfRule type="expression" priority="101" dxfId="0">
      <formula>" =AND(N22&lt;&gt;"""",SUMPRODUCT(($V$20:$V$27=N22)*1))"</formula>
    </cfRule>
  </conditionalFormatting>
  <conditionalFormatting sqref="R24">
    <cfRule type="expression" priority="100" dxfId="0">
      <formula>AND(R24&lt;&gt;"",SUMPRODUCT(($V$18:$V$25=R24)*1))</formula>
    </cfRule>
  </conditionalFormatting>
  <conditionalFormatting sqref="S24">
    <cfRule type="expression" priority="99" dxfId="0">
      <formula>" =AND(N22&lt;&gt;"""",SUMPRODUCT(($V$20:$V$27=N22)*1))"</formula>
    </cfRule>
  </conditionalFormatting>
  <conditionalFormatting sqref="S24">
    <cfRule type="expression" priority="98" dxfId="0">
      <formula>" =AND(N22&lt;&gt;"""",SUMPRODUCT(($V$20:$V$27=N22)*1))"</formula>
    </cfRule>
  </conditionalFormatting>
  <conditionalFormatting sqref="S24">
    <cfRule type="expression" priority="97" dxfId="0">
      <formula>" =AND(N22&lt;&gt;"""",SUMPRODUCT(($V$20:$V$27=N22)*1))"</formula>
    </cfRule>
  </conditionalFormatting>
  <conditionalFormatting sqref="S24">
    <cfRule type="expression" priority="96" dxfId="0">
      <formula>" =AND(N22&lt;&gt;"""",SUMPRODUCT(($V$20:$V$27=N22)*1))"</formula>
    </cfRule>
  </conditionalFormatting>
  <conditionalFormatting sqref="S24">
    <cfRule type="expression" priority="95" dxfId="0">
      <formula>AND(S24&lt;&gt;"",SUMPRODUCT(($V$18:$V$25=S24)*1))</formula>
    </cfRule>
  </conditionalFormatting>
  <conditionalFormatting sqref="T24">
    <cfRule type="expression" priority="94" dxfId="0">
      <formula>" =AND(N22&lt;&gt;"""",SUMPRODUCT(($V$20:$V$27=N22)*1))"</formula>
    </cfRule>
  </conditionalFormatting>
  <conditionalFormatting sqref="T24">
    <cfRule type="expression" priority="93" dxfId="0">
      <formula>" =AND(N22&lt;&gt;"""",SUMPRODUCT(($V$20:$V$27=N22)*1))"</formula>
    </cfRule>
  </conditionalFormatting>
  <conditionalFormatting sqref="T24">
    <cfRule type="expression" priority="92" dxfId="0">
      <formula>" =AND(N22&lt;&gt;"""",SUMPRODUCT(($V$20:$V$27=N22)*1))"</formula>
    </cfRule>
  </conditionalFormatting>
  <conditionalFormatting sqref="T24">
    <cfRule type="expression" priority="91" dxfId="0">
      <formula>" =AND(N22&lt;&gt;"""",SUMPRODUCT(($V$20:$V$27=N22)*1))"</formula>
    </cfRule>
  </conditionalFormatting>
  <conditionalFormatting sqref="T24">
    <cfRule type="expression" priority="90" dxfId="0">
      <formula>" =AND(N22&lt;&gt;"""",SUMPRODUCT(($V$20:$V$27=N22)*1))"</formula>
    </cfRule>
  </conditionalFormatting>
  <conditionalFormatting sqref="T24">
    <cfRule type="expression" priority="89" dxfId="0">
      <formula>AND(T24&lt;&gt;"",SUMPRODUCT(($V$18:$V$25=T24)*1))</formula>
    </cfRule>
  </conditionalFormatting>
  <conditionalFormatting sqref="N25">
    <cfRule type="expression" priority="88" dxfId="0">
      <formula>" =AND(N22&lt;&gt;"""",SUMPRODUCT(($V$20:$V$27=N22)*1))"</formula>
    </cfRule>
  </conditionalFormatting>
  <conditionalFormatting sqref="O25">
    <cfRule type="expression" priority="87" dxfId="0">
      <formula>" =AND(N22&lt;&gt;"""",SUMPRODUCT(($V$20:$V$27=N22)*1))"</formula>
    </cfRule>
  </conditionalFormatting>
  <conditionalFormatting sqref="N25">
    <cfRule type="expression" priority="86" dxfId="0">
      <formula>AND(N25&lt;&gt;"",SUMPRODUCT(($V$18:$V$25=N25)*1))</formula>
    </cfRule>
  </conditionalFormatting>
  <conditionalFormatting sqref="O25">
    <cfRule type="expression" priority="85" dxfId="0">
      <formula>" =AND(N22&lt;&gt;"""",SUMPRODUCT(($V$20:$V$27=N22)*1))"</formula>
    </cfRule>
  </conditionalFormatting>
  <conditionalFormatting sqref="O25">
    <cfRule type="expression" priority="84" dxfId="0">
      <formula>AND(O25&lt;&gt;"",SUMPRODUCT(($V$18:$V$25=O25)*1))</formula>
    </cfRule>
  </conditionalFormatting>
  <conditionalFormatting sqref="F29">
    <cfRule type="expression" priority="83" dxfId="0">
      <formula>AND(F29&lt;&gt;"",SUMPRODUCT(($B$27:$B$34=F29)*1))</formula>
    </cfRule>
  </conditionalFormatting>
  <conditionalFormatting sqref="G29">
    <cfRule type="expression" priority="82" dxfId="0">
      <formula>AND(G29&lt;&gt;"",SUMPRODUCT(($B$27:$B$34=G29)*1))</formula>
    </cfRule>
  </conditionalFormatting>
  <conditionalFormatting sqref="H29">
    <cfRule type="expression" priority="81" dxfId="0">
      <formula>AND(H29&lt;&gt;"",SUMPRODUCT(($B$27:$B$34=H29)*1))</formula>
    </cfRule>
  </conditionalFormatting>
  <conditionalFormatting sqref="I29">
    <cfRule type="expression" priority="80" dxfId="0">
      <formula>AND(I29&lt;&gt;"",SUMPRODUCT(($B$27:$B$34=I29)*1))</formula>
    </cfRule>
  </conditionalFormatting>
  <conditionalFormatting sqref="J29">
    <cfRule type="expression" priority="79" dxfId="0">
      <formula>AND(J29&lt;&gt;"",SUMPRODUCT(($B$27:$B$34=J29)*1))</formula>
    </cfRule>
  </conditionalFormatting>
  <conditionalFormatting sqref="K29">
    <cfRule type="expression" priority="78" dxfId="0">
      <formula>AND(K29&lt;&gt;"",SUMPRODUCT(($B$27:$B$34=K29)*1))</formula>
    </cfRule>
  </conditionalFormatting>
  <conditionalFormatting sqref="L29">
    <cfRule type="expression" priority="77" dxfId="0">
      <formula>AND(L29&lt;&gt;"",SUMPRODUCT(($B$27:$B$34=L29)*1))</formula>
    </cfRule>
  </conditionalFormatting>
  <conditionalFormatting sqref="F30">
    <cfRule type="expression" priority="76" dxfId="0">
      <formula>AND(F30&lt;&gt;"",SUMPRODUCT(($B$27:$B$34=F30)*1))</formula>
    </cfRule>
  </conditionalFormatting>
  <conditionalFormatting sqref="G30">
    <cfRule type="expression" priority="75" dxfId="0">
      <formula>AND(G30&lt;&gt;"",SUMPRODUCT(($B$27:$B$34=G30)*1))</formula>
    </cfRule>
  </conditionalFormatting>
  <conditionalFormatting sqref="H30">
    <cfRule type="expression" priority="74" dxfId="0">
      <formula>AND(H30&lt;&gt;"",SUMPRODUCT(($B$27:$B$34=H30)*1))</formula>
    </cfRule>
  </conditionalFormatting>
  <conditionalFormatting sqref="I30">
    <cfRule type="expression" priority="73" dxfId="0">
      <formula>AND(I30&lt;&gt;"",SUMPRODUCT(($B$27:$B$34=I30)*1))</formula>
    </cfRule>
  </conditionalFormatting>
  <conditionalFormatting sqref="J30">
    <cfRule type="expression" priority="72" dxfId="0">
      <formula>AND(J30&lt;&gt;"",SUMPRODUCT(($B$27:$B$34=J30)*1))</formula>
    </cfRule>
  </conditionalFormatting>
  <conditionalFormatting sqref="K30">
    <cfRule type="expression" priority="71" dxfId="0">
      <formula>AND(K30&lt;&gt;"",SUMPRODUCT(($B$27:$B$34=K30)*1))</formula>
    </cfRule>
  </conditionalFormatting>
  <conditionalFormatting sqref="L30">
    <cfRule type="expression" priority="70" dxfId="0">
      <formula>AND(L30&lt;&gt;"",SUMPRODUCT(($B$27:$B$34=L30)*1))</formula>
    </cfRule>
  </conditionalFormatting>
  <conditionalFormatting sqref="F31">
    <cfRule type="expression" priority="69" dxfId="0">
      <formula>AND(F31&lt;&gt;"",SUMPRODUCT(($B$27:$B$34=F31)*1))</formula>
    </cfRule>
  </conditionalFormatting>
  <conditionalFormatting sqref="G31">
    <cfRule type="expression" priority="68" dxfId="0">
      <formula>AND(G31&lt;&gt;"",SUMPRODUCT(($B$27:$B$34=G31)*1))</formula>
    </cfRule>
  </conditionalFormatting>
  <conditionalFormatting sqref="H31">
    <cfRule type="expression" priority="67" dxfId="0">
      <formula>AND(H31&lt;&gt;"",SUMPRODUCT(($B$27:$B$34=H31)*1))</formula>
    </cfRule>
  </conditionalFormatting>
  <conditionalFormatting sqref="I31">
    <cfRule type="expression" priority="66" dxfId="0">
      <formula>AND(I31&lt;&gt;"",SUMPRODUCT(($B$27:$B$34=I31)*1))</formula>
    </cfRule>
  </conditionalFormatting>
  <conditionalFormatting sqref="J31">
    <cfRule type="expression" priority="65" dxfId="0">
      <formula>AND(J31&lt;&gt;"",SUMPRODUCT(($B$27:$B$34=J31)*1))</formula>
    </cfRule>
  </conditionalFormatting>
  <conditionalFormatting sqref="K31">
    <cfRule type="expression" priority="64" dxfId="0">
      <formula>AND(K31&lt;&gt;"",SUMPRODUCT(($B$27:$B$34=K31)*1))</formula>
    </cfRule>
  </conditionalFormatting>
  <conditionalFormatting sqref="L31">
    <cfRule type="expression" priority="63" dxfId="0">
      <formula>AND(L31&lt;&gt;"",SUMPRODUCT(($B$27:$B$34=L31)*1))</formula>
    </cfRule>
  </conditionalFormatting>
  <conditionalFormatting sqref="F32">
    <cfRule type="expression" priority="62" dxfId="0">
      <formula>AND(F32&lt;&gt;"",SUMPRODUCT(($B$27:$B$34=F32)*1))</formula>
    </cfRule>
  </conditionalFormatting>
  <conditionalFormatting sqref="G32">
    <cfRule type="expression" priority="61" dxfId="0">
      <formula>AND(G32&lt;&gt;"",SUMPRODUCT(($B$27:$B$34=G32)*1))</formula>
    </cfRule>
  </conditionalFormatting>
  <conditionalFormatting sqref="H32">
    <cfRule type="expression" priority="60" dxfId="0">
      <formula>AND(H32&lt;&gt;"",SUMPRODUCT(($B$27:$B$34=H32)*1))</formula>
    </cfRule>
  </conditionalFormatting>
  <conditionalFormatting sqref="I32">
    <cfRule type="expression" priority="59" dxfId="0">
      <formula>AND(I32&lt;&gt;"",SUMPRODUCT(($B$27:$B$34=I32)*1))</formula>
    </cfRule>
  </conditionalFormatting>
  <conditionalFormatting sqref="J32">
    <cfRule type="expression" priority="58" dxfId="0">
      <formula>AND(J32&lt;&gt;"",SUMPRODUCT(($B$27:$B$34=J32)*1))</formula>
    </cfRule>
  </conditionalFormatting>
  <conditionalFormatting sqref="K32">
    <cfRule type="expression" priority="57" dxfId="0">
      <formula>AND(K32&lt;&gt;"",SUMPRODUCT(($B$27:$B$34=K32)*1))</formula>
    </cfRule>
  </conditionalFormatting>
  <conditionalFormatting sqref="L32">
    <cfRule type="expression" priority="56" dxfId="0">
      <formula>AND(L32&lt;&gt;"",SUMPRODUCT(($B$27:$B$34=L32)*1))</formula>
    </cfRule>
  </conditionalFormatting>
  <conditionalFormatting sqref="F33">
    <cfRule type="expression" priority="55" dxfId="0">
      <formula>AND(F33&lt;&gt;"",SUMPRODUCT(($B$27:$B$34=F33)*1))</formula>
    </cfRule>
  </conditionalFormatting>
  <conditionalFormatting sqref="G33">
    <cfRule type="expression" priority="54" dxfId="0">
      <formula>AND(G33&lt;&gt;"",SUMPRODUCT(($B$27:$B$34=G33)*1))</formula>
    </cfRule>
  </conditionalFormatting>
  <conditionalFormatting sqref="H33">
    <cfRule type="expression" priority="53" dxfId="0">
      <formula>AND(H33&lt;&gt;"",SUMPRODUCT(($B$27:$B$34=H33)*1))</formula>
    </cfRule>
  </conditionalFormatting>
  <conditionalFormatting sqref="I33">
    <cfRule type="expression" priority="52" dxfId="0">
      <formula>AND(I33&lt;&gt;"",SUMPRODUCT(($B$27:$B$34=I33)*1))</formula>
    </cfRule>
  </conditionalFormatting>
  <conditionalFormatting sqref="J33">
    <cfRule type="expression" priority="51" dxfId="0">
      <formula>AND(J33&lt;&gt;"",SUMPRODUCT(($B$27:$B$34=J33)*1))</formula>
    </cfRule>
  </conditionalFormatting>
  <conditionalFormatting sqref="K33">
    <cfRule type="expression" priority="50" dxfId="0">
      <formula>AND(K33&lt;&gt;"",SUMPRODUCT(($B$27:$B$34=K33)*1))</formula>
    </cfRule>
  </conditionalFormatting>
  <conditionalFormatting sqref="L33">
    <cfRule type="expression" priority="49" dxfId="0">
      <formula>AND(L33&lt;&gt;"",SUMPRODUCT(($B$27:$B$34=L33)*1))</formula>
    </cfRule>
  </conditionalFormatting>
  <conditionalFormatting sqref="F34">
    <cfRule type="expression" priority="48" dxfId="0">
      <formula>AND(F34&lt;&gt;"",SUMPRODUCT(($B$27:$B$34=F34)*1))</formula>
    </cfRule>
  </conditionalFormatting>
  <conditionalFormatting sqref="G34">
    <cfRule type="expression" priority="47" dxfId="0">
      <formula>AND(G34&lt;&gt;"",SUMPRODUCT(($B$27:$B$34=G34)*1))</formula>
    </cfRule>
  </conditionalFormatting>
  <conditionalFormatting sqref="N29">
    <cfRule type="expression" priority="46" dxfId="0">
      <formula>AND(N29&lt;&gt;"",SUMPRODUCT(($V$27:$V$34=N29)*1))</formula>
    </cfRule>
  </conditionalFormatting>
  <conditionalFormatting sqref="O29">
    <cfRule type="expression" priority="45" dxfId="0">
      <formula>AND(O29&lt;&gt;"",SUMPRODUCT(($V$27:$V$34=O29)*1))</formula>
    </cfRule>
  </conditionalFormatting>
  <conditionalFormatting sqref="P29">
    <cfRule type="expression" priority="44" dxfId="0">
      <formula>AND(P29&lt;&gt;"",SUMPRODUCT(($V$27:$V$34=P29)*1))</formula>
    </cfRule>
  </conditionalFormatting>
  <conditionalFormatting sqref="Q29">
    <cfRule type="expression" priority="43" dxfId="0">
      <formula>AND(Q29&lt;&gt;"",SUMPRODUCT(($V$27:$V$34=Q29)*1))</formula>
    </cfRule>
  </conditionalFormatting>
  <conditionalFormatting sqref="R29">
    <cfRule type="expression" priority="42" dxfId="0">
      <formula>AND(R29&lt;&gt;"",SUMPRODUCT(($V$27:$V$34=R29)*1))</formula>
    </cfRule>
  </conditionalFormatting>
  <conditionalFormatting sqref="S29">
    <cfRule type="expression" priority="41" dxfId="0">
      <formula>AND(S29&lt;&gt;"",SUMPRODUCT(($V$27:$V$34=S29)*1))</formula>
    </cfRule>
  </conditionalFormatting>
  <conditionalFormatting sqref="T29">
    <cfRule type="expression" priority="40" dxfId="0">
      <formula>AND(T29&lt;&gt;"",SUMPRODUCT(($V$27:$V$34=T29)*1))</formula>
    </cfRule>
  </conditionalFormatting>
  <conditionalFormatting sqref="N30">
    <cfRule type="expression" priority="39" dxfId="0">
      <formula>AND(N30&lt;&gt;"",SUMPRODUCT(($V$27:$V$34=N30)*1))</formula>
    </cfRule>
  </conditionalFormatting>
  <conditionalFormatting sqref="O30">
    <cfRule type="expression" priority="38" dxfId="0">
      <formula>AND(O30&lt;&gt;"",SUMPRODUCT(($V$27:$V$34=O30)*1))</formula>
    </cfRule>
  </conditionalFormatting>
  <conditionalFormatting sqref="P30">
    <cfRule type="expression" priority="37" dxfId="0">
      <formula>AND(P30&lt;&gt;"",SUMPRODUCT(($V$27:$V$34=P30)*1))</formula>
    </cfRule>
  </conditionalFormatting>
  <conditionalFormatting sqref="Q30">
    <cfRule type="expression" priority="36" dxfId="0">
      <formula>AND(Q30&lt;&gt;"",SUMPRODUCT(($V$27:$V$34=Q30)*1))</formula>
    </cfRule>
  </conditionalFormatting>
  <conditionalFormatting sqref="R30">
    <cfRule type="expression" priority="35" dxfId="0">
      <formula>AND(R30&lt;&gt;"",SUMPRODUCT(($V$27:$V$34=R30)*1))</formula>
    </cfRule>
  </conditionalFormatting>
  <conditionalFormatting sqref="S30">
    <cfRule type="expression" priority="34" dxfId="0">
      <formula>AND(S30&lt;&gt;"",SUMPRODUCT(($V$27:$V$34=S30)*1))</formula>
    </cfRule>
  </conditionalFormatting>
  <conditionalFormatting sqref="T30">
    <cfRule type="expression" priority="33" dxfId="0">
      <formula>AND(T30&lt;&gt;"",SUMPRODUCT(($V$27:$V$34=T30)*1))</formula>
    </cfRule>
  </conditionalFormatting>
  <conditionalFormatting sqref="N31">
    <cfRule type="expression" priority="32" dxfId="0">
      <formula>AND(N31&lt;&gt;"",SUMPRODUCT(($V$27:$V$34=N31)*1))</formula>
    </cfRule>
  </conditionalFormatting>
  <conditionalFormatting sqref="O31">
    <cfRule type="expression" priority="31" dxfId="0">
      <formula>AND(O31&lt;&gt;"",SUMPRODUCT(($V$27:$V$34=O31)*1))</formula>
    </cfRule>
  </conditionalFormatting>
  <conditionalFormatting sqref="P31">
    <cfRule type="expression" priority="30" dxfId="0">
      <formula>AND(P31&lt;&gt;"",SUMPRODUCT(($V$27:$V$34=P31)*1))</formula>
    </cfRule>
  </conditionalFormatting>
  <conditionalFormatting sqref="Q31">
    <cfRule type="expression" priority="29" dxfId="0">
      <formula>AND(Q31&lt;&gt;"",SUMPRODUCT(($V$27:$V$34=Q31)*1))</formula>
    </cfRule>
  </conditionalFormatting>
  <conditionalFormatting sqref="R31">
    <cfRule type="expression" priority="28" dxfId="0">
      <formula>AND(R31&lt;&gt;"",SUMPRODUCT(($V$27:$V$34=R31)*1))</formula>
    </cfRule>
  </conditionalFormatting>
  <conditionalFormatting sqref="S31">
    <cfRule type="expression" priority="27" dxfId="0">
      <formula>AND(S31&lt;&gt;"",SUMPRODUCT(($V$27:$V$34=S31)*1))</formula>
    </cfRule>
  </conditionalFormatting>
  <conditionalFormatting sqref="T31">
    <cfRule type="expression" priority="26" dxfId="0">
      <formula>AND(T31&lt;&gt;"",SUMPRODUCT(($V$27:$V$34=T31)*1))</formula>
    </cfRule>
  </conditionalFormatting>
  <conditionalFormatting sqref="N32">
    <cfRule type="expression" priority="25" dxfId="0">
      <formula>AND(N32&lt;&gt;"",SUMPRODUCT(($V$27:$V$34=N32)*1))</formula>
    </cfRule>
  </conditionalFormatting>
  <conditionalFormatting sqref="O32">
    <cfRule type="expression" priority="24" dxfId="0">
      <formula>AND(O32&lt;&gt;"",SUMPRODUCT(($V$27:$V$34=O32)*1))</formula>
    </cfRule>
  </conditionalFormatting>
  <conditionalFormatting sqref="P32">
    <cfRule type="expression" priority="23" dxfId="0">
      <formula>AND(P32&lt;&gt;"",SUMPRODUCT(($V$27:$V$34=P32)*1))</formula>
    </cfRule>
  </conditionalFormatting>
  <conditionalFormatting sqref="Q32">
    <cfRule type="expression" priority="22" dxfId="0">
      <formula>AND(Q32&lt;&gt;"",SUMPRODUCT(($V$27:$V$34=Q32)*1))</formula>
    </cfRule>
  </conditionalFormatting>
  <conditionalFormatting sqref="R32">
    <cfRule type="expression" priority="21" dxfId="0">
      <formula>AND(R32&lt;&gt;"",SUMPRODUCT(($V$27:$V$34=R32)*1))</formula>
    </cfRule>
  </conditionalFormatting>
  <conditionalFormatting sqref="S32">
    <cfRule type="expression" priority="20" dxfId="0">
      <formula>AND(S32&lt;&gt;"",SUMPRODUCT(($V$27:$V$34=S32)*1))</formula>
    </cfRule>
  </conditionalFormatting>
  <conditionalFormatting sqref="T32">
    <cfRule type="expression" priority="19" dxfId="0">
      <formula>AND(T32&lt;&gt;"",SUMPRODUCT(($V$27:$V$34=T32)*1))</formula>
    </cfRule>
  </conditionalFormatting>
  <conditionalFormatting sqref="N33">
    <cfRule type="expression" priority="18" dxfId="0">
      <formula>AND(N33&lt;&gt;"",SUMPRODUCT(($V$27:$V$34=N33)*1))</formula>
    </cfRule>
  </conditionalFormatting>
  <conditionalFormatting sqref="O33">
    <cfRule type="expression" priority="17" dxfId="0">
      <formula>AND(O33&lt;&gt;"",SUMPRODUCT(($V$27:$V$34=O33)*1))</formula>
    </cfRule>
  </conditionalFormatting>
  <conditionalFormatting sqref="P33">
    <cfRule type="expression" priority="16" dxfId="0">
      <formula>AND(P33&lt;&gt;"",SUMPRODUCT(($V$27:$V$34=P33)*1))</formula>
    </cfRule>
  </conditionalFormatting>
  <conditionalFormatting sqref="Q33">
    <cfRule type="expression" priority="15" dxfId="0">
      <formula>AND(Q33&lt;&gt;"",SUMPRODUCT(($V$27:$V$34=Q33)*1))</formula>
    </cfRule>
  </conditionalFormatting>
  <conditionalFormatting sqref="R33">
    <cfRule type="expression" priority="14" dxfId="0">
      <formula>AND(R33&lt;&gt;"",SUMPRODUCT(($V$27:$V$34=R33)*1))</formula>
    </cfRule>
  </conditionalFormatting>
  <conditionalFormatting sqref="S33">
    <cfRule type="expression" priority="13" dxfId="0">
      <formula>AND(S33&lt;&gt;"",SUMPRODUCT(($V$27:$V$34=S33)*1))</formula>
    </cfRule>
  </conditionalFormatting>
  <conditionalFormatting sqref="T33">
    <cfRule type="expression" priority="12" dxfId="0">
      <formula>AND(T33&lt;&gt;"",SUMPRODUCT(($V$27:$V$34=T33)*1))</formula>
    </cfRule>
  </conditionalFormatting>
  <conditionalFormatting sqref="M33">
    <cfRule type="expression" priority="11" dxfId="0">
      <formula>AND(M33&lt;&gt;"",SUMPRODUCT(($V$27:$V$34=M33)*1))</formula>
    </cfRule>
  </conditionalFormatting>
  <conditionalFormatting sqref="N33">
    <cfRule type="expression" priority="10" dxfId="0">
      <formula>AND(N33&lt;&gt;"",SUMPRODUCT(($V$27:$V$34=N33)*1))</formula>
    </cfRule>
  </conditionalFormatting>
  <conditionalFormatting sqref="O33">
    <cfRule type="expression" priority="9" dxfId="0">
      <formula>AND(O33&lt;&gt;"",SUMPRODUCT(($V$27:$V$34=O33)*1))</formula>
    </cfRule>
  </conditionalFormatting>
  <conditionalFormatting sqref="P33">
    <cfRule type="expression" priority="8" dxfId="0">
      <formula>AND(P33&lt;&gt;"",SUMPRODUCT(($V$27:$V$34=P33)*1))</formula>
    </cfRule>
  </conditionalFormatting>
  <conditionalFormatting sqref="Q33">
    <cfRule type="expression" priority="7" dxfId="0">
      <formula>AND(Q33&lt;&gt;"",SUMPRODUCT(($V$27:$V$34=Q33)*1))</formula>
    </cfRule>
  </conditionalFormatting>
  <conditionalFormatting sqref="R33">
    <cfRule type="expression" priority="6" dxfId="0">
      <formula>AND(R33&lt;&gt;"",SUMPRODUCT(($V$27:$V$34=R33)*1))</formula>
    </cfRule>
  </conditionalFormatting>
  <conditionalFormatting sqref="S33">
    <cfRule type="expression" priority="5" dxfId="0">
      <formula>AND(S33&lt;&gt;"",SUMPRODUCT(($V$27:$V$34=S33)*1))</formula>
    </cfRule>
  </conditionalFormatting>
  <conditionalFormatting sqref="N34">
    <cfRule type="expression" priority="4" dxfId="0">
      <formula>AND(N34&lt;&gt;"",SUMPRODUCT(($V$27:$V$34=N34)*1))</formula>
    </cfRule>
  </conditionalFormatting>
  <conditionalFormatting sqref="O34">
    <cfRule type="expression" priority="3" dxfId="0">
      <formula>AND(O34&lt;&gt;"",SUMPRODUCT(($V$27:$V$34=O34)*1))</formula>
    </cfRule>
  </conditionalFormatting>
  <conditionalFormatting sqref="N34">
    <cfRule type="expression" priority="2" dxfId="0">
      <formula>AND(N34&lt;&gt;"",SUMPRODUCT(($V$27:$V$34=N34)*1))</formula>
    </cfRule>
  </conditionalFormatting>
  <conditionalFormatting sqref="O34">
    <cfRule type="expression" priority="1" dxfId="0">
      <formula>AND(O34&lt;&gt;"",SUMPRODUCT(($V$27:$V$34=O34)*1))</formula>
    </cfRule>
  </conditionalFormatting>
  <dataValidations count="1">
    <dataValidation type="list" allowBlank="1" showInputMessage="1" showErrorMessage="1" sqref="V5">
      <formula1>"Sunday, Monday"</formula1>
    </dataValidation>
  </dataValidations>
  <printOptions/>
  <pageMargins left="0.34" right="0.26" top="0.64" bottom="0.36" header="0.28" footer="0.24"/>
  <pageSetup fitToHeight="1" fitToWidth="1" horizontalDpi="300" verticalDpi="300" orientation="portrait" paperSize="9" scale="77" r:id="rId1"/>
  <headerFooter alignWithMargins="0">
    <oddFooter>&amp;C(c) 2011 Excelcalendars.com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5"/>
  <sheetViews>
    <sheetView showGridLines="0" workbookViewId="0" topLeftCell="A1">
      <selection activeCell="W1" sqref="W1:AM1048576"/>
    </sheetView>
  </sheetViews>
  <sheetFormatPr defaultColWidth="7.421875" defaultRowHeight="12.75"/>
  <cols>
    <col min="1" max="1" width="5.00390625" style="1" bestFit="1" customWidth="1"/>
    <col min="2" max="2" width="9.57421875" style="2" bestFit="1" customWidth="1"/>
    <col min="3" max="3" width="12.7109375" style="2" bestFit="1" customWidth="1"/>
    <col min="4" max="4" width="14.8515625" style="2" bestFit="1" customWidth="1"/>
    <col min="5" max="5" width="3.00390625" style="1" bestFit="1" customWidth="1"/>
    <col min="6" max="6" width="7.421875" style="1" customWidth="1"/>
    <col min="7" max="38" width="5.140625" style="1" customWidth="1"/>
    <col min="39" max="16384" width="7.421875" style="1" customWidth="1"/>
  </cols>
  <sheetData>
    <row r="1" spans="1:4" ht="12.75">
      <c r="A1" s="20"/>
      <c r="C1" s="21"/>
      <c r="D1" s="22"/>
    </row>
    <row r="2" spans="1:8" ht="12.75">
      <c r="A2" s="4"/>
      <c r="B2" s="24" t="s">
        <v>21</v>
      </c>
      <c r="C2" s="25" t="s">
        <v>19</v>
      </c>
      <c r="D2" s="37" t="s">
        <v>20</v>
      </c>
      <c r="E2" s="5" t="s">
        <v>22</v>
      </c>
      <c r="F2" s="36"/>
      <c r="G2" s="36"/>
      <c r="H2" s="36"/>
    </row>
    <row r="3" spans="1:21" ht="12.75">
      <c r="A3" s="23">
        <v>1</v>
      </c>
      <c r="B3" s="26">
        <f>C3+1stCalendar!$G$5-1stCalendar!$G$6</f>
        <v>42384</v>
      </c>
      <c r="C3" s="26">
        <f>1stCalendar!$G$4</f>
        <v>42370</v>
      </c>
      <c r="D3" s="38"/>
      <c r="E3" s="2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38" ht="12.75">
      <c r="A4" s="23">
        <v>2</v>
      </c>
      <c r="B4" s="26"/>
      <c r="C4" s="26"/>
      <c r="D4" s="38">
        <f>C3+7</f>
        <v>42377</v>
      </c>
      <c r="E4" s="5">
        <v>1</v>
      </c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D4" s="6"/>
      <c r="AL4" s="6"/>
    </row>
    <row r="5" spans="1:38" ht="12.75">
      <c r="A5" s="23">
        <v>3</v>
      </c>
      <c r="B5" s="26"/>
      <c r="C5" s="26"/>
      <c r="D5" s="38">
        <f aca="true" t="shared" si="0" ref="D5:D45">D4+7</f>
        <v>42384</v>
      </c>
      <c r="E5" s="5">
        <v>2</v>
      </c>
      <c r="F5" s="7"/>
      <c r="G5" s="6">
        <f>IF(ISERROR(VLOOKUP(DATE($L$10,$M$10,1stCalendar!F11),$D$4:$E$45,2,FALSE)),0,VLOOKUP(DATE($L$10,$M$10,1stCalendar!F11),$D$4:$E$45,2,FALSE))</f>
        <v>0</v>
      </c>
      <c r="H5" s="6">
        <f>IF(ISERROR(VLOOKUP(DATE($L$10,$M$10,1stCalendar!G11),$D$4:$E$45,2,FALSE)),0,VLOOKUP(DATE($L$10,$M$10,1stCalendar!G11),$D$4:$E$45,2,FALSE))</f>
        <v>0</v>
      </c>
      <c r="I5" s="6">
        <f>IF(ISERROR(VLOOKUP(DATE($L$10,$M$10,1stCalendar!H11),$D$4:$E$45,2,FALSE)),0,VLOOKUP(DATE($L$10,$M$10,1stCalendar!H11),$D$4:$E$45,2,FALSE))</f>
        <v>0</v>
      </c>
      <c r="J5" s="6">
        <f>IF(ISERROR(VLOOKUP(DATE($L$10,$M$10,1stCalendar!I11),$D$4:$E$45,2,FALSE)),0,VLOOKUP(DATE($L$10,$M$10,1stCalendar!I11),$D$4:$E$45,2,FALSE))</f>
        <v>0</v>
      </c>
      <c r="K5" s="6">
        <f>IF(ISERROR(VLOOKUP(DATE($L$10,$M$10,1stCalendar!J11),$D$4:$E$45,2,FALSE)),0,VLOOKUP(DATE($L$10,$M$10,1stCalendar!J11),$D$4:$E$45,2,FALSE))</f>
        <v>0</v>
      </c>
      <c r="L5" s="6">
        <f>IF(ISERROR(VLOOKUP(DATE($L$10,$M$10,1stCalendar!K11),$D$4:$E$45,2,FALSE)),0,VLOOKUP(DATE($L$10,$M$10,1stCalendar!K11),$D$4:$E$45,2,FALSE))</f>
        <v>0</v>
      </c>
      <c r="M5" s="6">
        <f>IF(ISERROR(VLOOKUP(DATE($L$10,$M$10,1stCalendar!L11),$D$4:$E$45,2,FALSE)),0,VLOOKUP(DATE($L$10,$M$10,1stCalendar!L11),$D$4:$E$45,2,FALSE))</f>
        <v>0</v>
      </c>
      <c r="N5" s="6">
        <f>SUM(G5:M5)</f>
        <v>0</v>
      </c>
      <c r="O5" s="6">
        <f>IF(ISERROR(VLOOKUP(DATE($T$10,$U$10,1stCalendar!N11),$D$4:$E$45,2,FALSE)),0,VLOOKUP(DATE($T$10,$U$10,1stCalendar!N11),$D$4:$E$45,2,FALSE))</f>
        <v>0</v>
      </c>
      <c r="P5" s="6">
        <f>IF(ISERROR(VLOOKUP(DATE($T$10,$U$10,1stCalendar!O11),$D$4:$E$45,2,FALSE)),0,VLOOKUP(DATE($T$10,$U$10,1stCalendar!O11),$D$4:$E$45,2,FALSE))</f>
        <v>0</v>
      </c>
      <c r="Q5" s="6">
        <f>IF(ISERROR(VLOOKUP(DATE($T$10,$U$10,1stCalendar!P11),$D$4:$E$45,2,FALSE)),0,VLOOKUP(DATE($T$10,$U$10,1stCalendar!P11),$D$4:$E$45,2,FALSE))</f>
        <v>0</v>
      </c>
      <c r="R5" s="6">
        <f>IF(ISERROR(VLOOKUP(DATE($T$10,$U$10,1stCalendar!Q11),$D$4:$E$45,2,FALSE)),0,VLOOKUP(DATE($T$10,$U$10,1stCalendar!Q11),$D$4:$E$45,2,FALSE))</f>
        <v>0</v>
      </c>
      <c r="S5" s="6">
        <f>IF(ISERROR(VLOOKUP(DATE($T$10,$U$10,1stCalendar!R11),$D$4:$E$45,2,FALSE)),0,VLOOKUP(DATE($T$10,$U$10,1stCalendar!R11),$D$4:$E$45,2,FALSE))</f>
        <v>0</v>
      </c>
      <c r="T5" s="6">
        <f>IF(ISERROR(VLOOKUP(DATE($T$10,$U$10,1stCalendar!S11),$D$4:$E$45,2,FALSE)),0,VLOOKUP(DATE($T$10,$U$10,1stCalendar!S11),$D$4:$E$45,2,FALSE))</f>
        <v>5</v>
      </c>
      <c r="U5" s="6">
        <f>IF(ISERROR(VLOOKUP(DATE($T$10,$U$10,1stCalendar!T11),$D$4:$E$45,2,FALSE)),0,VLOOKUP(DATE($T$10,$U$10,1stCalendar!T11),$D$4:$E$45,2,FALSE))</f>
        <v>0</v>
      </c>
      <c r="V5" s="6">
        <f>SUM(O5:U5)</f>
        <v>5</v>
      </c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ht="12.75">
      <c r="A6" s="23">
        <v>4</v>
      </c>
      <c r="B6" s="26"/>
      <c r="C6" s="26"/>
      <c r="D6" s="38">
        <f t="shared" si="0"/>
        <v>42391</v>
      </c>
      <c r="E6" s="5">
        <v>3</v>
      </c>
      <c r="F6" s="7"/>
      <c r="G6" s="6">
        <f>IF(ISERROR(VLOOKUP(DATE($L$10,$M$10,1stCalendar!F12),$D$4:$E$45,2,FALSE)),0,VLOOKUP(DATE($L$10,$M$10,1stCalendar!F12),$D$4:$E$45,2,FALSE))</f>
        <v>0</v>
      </c>
      <c r="H6" s="6">
        <f>IF(ISERROR(VLOOKUP(DATE($L$10,$M$10,1stCalendar!G12),$D$4:$E$45,2,FALSE)),0,VLOOKUP(DATE($L$10,$M$10,1stCalendar!G12),$D$4:$E$45,2,FALSE))</f>
        <v>0</v>
      </c>
      <c r="I6" s="6">
        <f>IF(ISERROR(VLOOKUP(DATE($L$10,$M$10,1stCalendar!H12),$D$4:$E$45,2,FALSE)),0,VLOOKUP(DATE($L$10,$M$10,1stCalendar!H12),$D$4:$E$45,2,FALSE))</f>
        <v>0</v>
      </c>
      <c r="J6" s="6">
        <f>IF(ISERROR(VLOOKUP(DATE($L$10,$M$10,1stCalendar!I12),$D$4:$E$45,2,FALSE)),0,VLOOKUP(DATE($L$10,$M$10,1stCalendar!I12),$D$4:$E$45,2,FALSE))</f>
        <v>0</v>
      </c>
      <c r="K6" s="6">
        <f>IF(ISERROR(VLOOKUP(DATE($L$10,$M$10,1stCalendar!J12),$D$4:$E$45,2,FALSE)),0,VLOOKUP(DATE($L$10,$M$10,1stCalendar!J12),$D$4:$E$45,2,FALSE))</f>
        <v>0</v>
      </c>
      <c r="L6" s="6">
        <f>IF(ISERROR(VLOOKUP(DATE($L$10,$M$10,1stCalendar!K12),$D$4:$E$45,2,FALSE)),0,VLOOKUP(DATE($L$10,$M$10,1stCalendar!K12),$D$4:$E$45,2,FALSE))</f>
        <v>1</v>
      </c>
      <c r="M6" s="6">
        <f>IF(ISERROR(VLOOKUP(DATE($L$10,$M$10,1stCalendar!L12),$D$4:$E$45,2,FALSE)),0,VLOOKUP(DATE($L$10,$M$10,1stCalendar!L12),$D$4:$E$45,2,FALSE))</f>
        <v>0</v>
      </c>
      <c r="N6" s="6">
        <f aca="true" t="shared" si="1" ref="N6:N9">SUM(G6:M6)</f>
        <v>1</v>
      </c>
      <c r="O6" s="6">
        <f>IF(ISERROR(VLOOKUP(DATE($T$10,$U$10,1stCalendar!N12),$D$4:$E$45,2,FALSE)),0,VLOOKUP(DATE($T$10,$U$10,1stCalendar!N12),$D$4:$E$45,2,FALSE))</f>
        <v>0</v>
      </c>
      <c r="P6" s="6">
        <f>IF(ISERROR(VLOOKUP(DATE($T$10,$U$10,1stCalendar!O12),$D$4:$E$45,2,FALSE)),0,VLOOKUP(DATE($T$10,$U$10,1stCalendar!O12),$D$4:$E$45,2,FALSE))</f>
        <v>0</v>
      </c>
      <c r="Q6" s="6">
        <f>IF(ISERROR(VLOOKUP(DATE($T$10,$U$10,1stCalendar!P12),$D$4:$E$45,2,FALSE)),0,VLOOKUP(DATE($T$10,$U$10,1stCalendar!P12),$D$4:$E$45,2,FALSE))</f>
        <v>0</v>
      </c>
      <c r="R6" s="6">
        <f>IF(ISERROR(VLOOKUP(DATE($T$10,$U$10,1stCalendar!Q12),$D$4:$E$45,2,FALSE)),0,VLOOKUP(DATE($T$10,$U$10,1stCalendar!Q12),$D$4:$E$45,2,FALSE))</f>
        <v>0</v>
      </c>
      <c r="S6" s="6">
        <f>IF(ISERROR(VLOOKUP(DATE($T$10,$U$10,1stCalendar!R12),$D$4:$E$45,2,FALSE)),0,VLOOKUP(DATE($T$10,$U$10,1stCalendar!R12),$D$4:$E$45,2,FALSE))</f>
        <v>0</v>
      </c>
      <c r="T6" s="6">
        <f>IF(ISERROR(VLOOKUP(DATE($T$10,$U$10,1stCalendar!S12),$D$4:$E$45,2,FALSE)),0,VLOOKUP(DATE($T$10,$U$10,1stCalendar!S12),$D$4:$E$45,2,FALSE))</f>
        <v>6</v>
      </c>
      <c r="U6" s="6">
        <f>IF(ISERROR(VLOOKUP(DATE($T$10,$U$10,1stCalendar!T12),$D$4:$E$45,2,FALSE)),0,VLOOKUP(DATE($T$10,$U$10,1stCalendar!T12),$D$4:$E$45,2,FALSE))</f>
        <v>0</v>
      </c>
      <c r="V6" s="6">
        <f aca="true" t="shared" si="2" ref="V6:V9">SUM(O6:U6)</f>
        <v>6</v>
      </c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3">
        <v>5</v>
      </c>
      <c r="B7" s="26"/>
      <c r="C7" s="26"/>
      <c r="D7" s="38">
        <f t="shared" si="0"/>
        <v>42398</v>
      </c>
      <c r="E7" s="5">
        <v>4</v>
      </c>
      <c r="F7" s="7"/>
      <c r="G7" s="6">
        <f>IF(ISERROR(VLOOKUP(DATE($L$10,$M$10,1stCalendar!F13),$D$4:$E$45,2,FALSE)),0,VLOOKUP(DATE($L$10,$M$10,1stCalendar!F13),$D$4:$E$45,2,FALSE))</f>
        <v>0</v>
      </c>
      <c r="H7" s="6">
        <f>IF(ISERROR(VLOOKUP(DATE($L$10,$M$10,1stCalendar!G13),$D$4:$E$45,2,FALSE)),0,VLOOKUP(DATE($L$10,$M$10,1stCalendar!G13),$D$4:$E$45,2,FALSE))</f>
        <v>0</v>
      </c>
      <c r="I7" s="6">
        <f>IF(ISERROR(VLOOKUP(DATE($L$10,$M$10,1stCalendar!H13),$D$4:$E$45,2,FALSE)),0,VLOOKUP(DATE($L$10,$M$10,1stCalendar!H13),$D$4:$E$45,2,FALSE))</f>
        <v>0</v>
      </c>
      <c r="J7" s="6">
        <f>IF(ISERROR(VLOOKUP(DATE($L$10,$M$10,1stCalendar!I13),$D$4:$E$45,2,FALSE)),0,VLOOKUP(DATE($L$10,$M$10,1stCalendar!I13),$D$4:$E$45,2,FALSE))</f>
        <v>0</v>
      </c>
      <c r="K7" s="6">
        <f>IF(ISERROR(VLOOKUP(DATE($L$10,$M$10,1stCalendar!J13),$D$4:$E$45,2,FALSE)),0,VLOOKUP(DATE($L$10,$M$10,1stCalendar!J13),$D$4:$E$45,2,FALSE))</f>
        <v>0</v>
      </c>
      <c r="L7" s="6">
        <f>IF(ISERROR(VLOOKUP(DATE($L$10,$M$10,1stCalendar!K13),$D$4:$E$45,2,FALSE)),0,VLOOKUP(DATE($L$10,$M$10,1stCalendar!K13),$D$4:$E$45,2,FALSE))</f>
        <v>2</v>
      </c>
      <c r="M7" s="6">
        <f>IF(ISERROR(VLOOKUP(DATE($L$10,$M$10,1stCalendar!L13),$D$4:$E$45,2,FALSE)),0,VLOOKUP(DATE($L$10,$M$10,1stCalendar!L13),$D$4:$E$45,2,FALSE))</f>
        <v>0</v>
      </c>
      <c r="N7" s="6">
        <f t="shared" si="1"/>
        <v>2</v>
      </c>
      <c r="O7" s="6">
        <f>IF(ISERROR(VLOOKUP(DATE($T$10,$U$10,1stCalendar!N13),$D$4:$E$45,2,FALSE)),0,VLOOKUP(DATE($T$10,$U$10,1stCalendar!N13),$D$4:$E$45,2,FALSE))</f>
        <v>0</v>
      </c>
      <c r="P7" s="6">
        <f>IF(ISERROR(VLOOKUP(DATE($T$10,$U$10,1stCalendar!O13),$D$4:$E$45,2,FALSE)),0,VLOOKUP(DATE($T$10,$U$10,1stCalendar!O13),$D$4:$E$45,2,FALSE))</f>
        <v>0</v>
      </c>
      <c r="Q7" s="6">
        <f>IF(ISERROR(VLOOKUP(DATE($T$10,$U$10,1stCalendar!P13),$D$4:$E$45,2,FALSE)),0,VLOOKUP(DATE($T$10,$U$10,1stCalendar!P13),$D$4:$E$45,2,FALSE))</f>
        <v>0</v>
      </c>
      <c r="R7" s="6">
        <f>IF(ISERROR(VLOOKUP(DATE($T$10,$U$10,1stCalendar!Q13),$D$4:$E$45,2,FALSE)),0,VLOOKUP(DATE($T$10,$U$10,1stCalendar!Q13),$D$4:$E$45,2,FALSE))</f>
        <v>0</v>
      </c>
      <c r="S7" s="6">
        <f>IF(ISERROR(VLOOKUP(DATE($T$10,$U$10,1stCalendar!R13),$D$4:$E$45,2,FALSE)),0,VLOOKUP(DATE($T$10,$U$10,1stCalendar!R13),$D$4:$E$45,2,FALSE))</f>
        <v>0</v>
      </c>
      <c r="T7" s="6">
        <f>IF(ISERROR(VLOOKUP(DATE($T$10,$U$10,1stCalendar!S13),$D$4:$E$45,2,FALSE)),0,VLOOKUP(DATE($T$10,$U$10,1stCalendar!S13),$D$4:$E$45,2,FALSE))</f>
        <v>7</v>
      </c>
      <c r="U7" s="6">
        <f>IF(ISERROR(VLOOKUP(DATE($T$10,$U$10,1stCalendar!T13),$D$4:$E$45,2,FALSE)),0,VLOOKUP(DATE($T$10,$U$10,1stCalendar!T13),$D$4:$E$45,2,FALSE))</f>
        <v>0</v>
      </c>
      <c r="V7" s="6">
        <f t="shared" si="2"/>
        <v>7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ht="12.75">
      <c r="A8" s="23">
        <v>6</v>
      </c>
      <c r="B8" s="26"/>
      <c r="C8" s="26"/>
      <c r="D8" s="38">
        <f t="shared" si="0"/>
        <v>42405</v>
      </c>
      <c r="E8" s="5">
        <v>5</v>
      </c>
      <c r="G8" s="6">
        <f>IF(ISERROR(VLOOKUP(DATE($L$10,$M$10,1stCalendar!F14),$D$4:$E$45,2,FALSE)),0,VLOOKUP(DATE($L$10,$M$10,1stCalendar!F14),$D$4:$E$45,2,FALSE))</f>
        <v>0</v>
      </c>
      <c r="H8" s="6">
        <f>IF(ISERROR(VLOOKUP(DATE($L$10,$M$10,1stCalendar!G14),$D$4:$E$45,2,FALSE)),0,VLOOKUP(DATE($L$10,$M$10,1stCalendar!G14),$D$4:$E$45,2,FALSE))</f>
        <v>0</v>
      </c>
      <c r="I8" s="6">
        <f>IF(ISERROR(VLOOKUP(DATE($L$10,$M$10,1stCalendar!H14),$D$4:$E$45,2,FALSE)),0,VLOOKUP(DATE($L$10,$M$10,1stCalendar!H14),$D$4:$E$45,2,FALSE))</f>
        <v>0</v>
      </c>
      <c r="J8" s="6">
        <f>IF(ISERROR(VLOOKUP(DATE($L$10,$M$10,1stCalendar!I14),$D$4:$E$45,2,FALSE)),0,VLOOKUP(DATE($L$10,$M$10,1stCalendar!I14),$D$4:$E$45,2,FALSE))</f>
        <v>0</v>
      </c>
      <c r="K8" s="6">
        <f>IF(ISERROR(VLOOKUP(DATE($L$10,$M$10,1stCalendar!J14),$D$4:$E$45,2,FALSE)),0,VLOOKUP(DATE($L$10,$M$10,1stCalendar!J14),$D$4:$E$45,2,FALSE))</f>
        <v>0</v>
      </c>
      <c r="L8" s="6">
        <f>IF(ISERROR(VLOOKUP(DATE($L$10,$M$10,1stCalendar!K14),$D$4:$E$45,2,FALSE)),0,VLOOKUP(DATE($L$10,$M$10,1stCalendar!K14),$D$4:$E$45,2,FALSE))</f>
        <v>3</v>
      </c>
      <c r="M8" s="6">
        <f>IF(ISERROR(VLOOKUP(DATE($L$10,$M$10,1stCalendar!L14),$D$4:$E$45,2,FALSE)),0,VLOOKUP(DATE($L$10,$M$10,1stCalendar!L14),$D$4:$E$45,2,FALSE))</f>
        <v>0</v>
      </c>
      <c r="N8" s="6">
        <f t="shared" si="1"/>
        <v>3</v>
      </c>
      <c r="O8" s="6">
        <f>IF(ISERROR(VLOOKUP(DATE($T$10,$U$10,1stCalendar!N14),$D$4:$E$45,2,FALSE)),0,VLOOKUP(DATE($T$10,$U$10,1stCalendar!N14),$D$4:$E$45,2,FALSE))</f>
        <v>0</v>
      </c>
      <c r="P8" s="6">
        <f>IF(ISERROR(VLOOKUP(DATE($T$10,$U$10,1stCalendar!O14),$D$4:$E$45,2,FALSE)),0,VLOOKUP(DATE($T$10,$U$10,1stCalendar!O14),$D$4:$E$45,2,FALSE))</f>
        <v>0</v>
      </c>
      <c r="Q8" s="6">
        <f>IF(ISERROR(VLOOKUP(DATE($T$10,$U$10,1stCalendar!P14),$D$4:$E$45,2,FALSE)),0,VLOOKUP(DATE($T$10,$U$10,1stCalendar!P14),$D$4:$E$45,2,FALSE))</f>
        <v>0</v>
      </c>
      <c r="R8" s="6">
        <f>IF(ISERROR(VLOOKUP(DATE($T$10,$U$10,1stCalendar!Q14),$D$4:$E$45,2,FALSE)),0,VLOOKUP(DATE($T$10,$U$10,1stCalendar!Q14),$D$4:$E$45,2,FALSE))</f>
        <v>0</v>
      </c>
      <c r="S8" s="6">
        <f>IF(ISERROR(VLOOKUP(DATE($T$10,$U$10,1stCalendar!R14),$D$4:$E$45,2,FALSE)),0,VLOOKUP(DATE($T$10,$U$10,1stCalendar!R14),$D$4:$E$45,2,FALSE))</f>
        <v>0</v>
      </c>
      <c r="T8" s="6">
        <f>IF(ISERROR(VLOOKUP(DATE($T$10,$U$10,1stCalendar!S14),$D$4:$E$45,2,FALSE)),0,VLOOKUP(DATE($T$10,$U$10,1stCalendar!S14),$D$4:$E$45,2,FALSE))</f>
        <v>8</v>
      </c>
      <c r="U8" s="6">
        <f>IF(ISERROR(VLOOKUP(DATE($T$10,$U$10,1stCalendar!T14),$D$4:$E$45,2,FALSE)),0,VLOOKUP(DATE($T$10,$U$10,1stCalendar!T14),$D$4:$E$45,2,FALSE))</f>
        <v>0</v>
      </c>
      <c r="V8" s="6">
        <f t="shared" si="2"/>
        <v>8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12.75">
      <c r="A9" s="23">
        <v>7</v>
      </c>
      <c r="B9" s="26"/>
      <c r="C9" s="26"/>
      <c r="D9" s="38">
        <f t="shared" si="0"/>
        <v>42412</v>
      </c>
      <c r="E9" s="5">
        <v>6</v>
      </c>
      <c r="G9" s="6">
        <f>IF(ISERROR(VLOOKUP(DATE($L$10,$M$10,1stCalendar!F15),$D$4:$E$45,2,FALSE)),0,VLOOKUP(DATE($L$10,$M$10,1stCalendar!F15),$D$4:$E$45,2,FALSE))</f>
        <v>0</v>
      </c>
      <c r="H9" s="6">
        <f>IF(ISERROR(VLOOKUP(DATE($L$10,$M$10,1stCalendar!G15),$D$4:$E$45,2,FALSE)),0,VLOOKUP(DATE($L$10,$M$10,1stCalendar!G15),$D$4:$E$45,2,FALSE))</f>
        <v>0</v>
      </c>
      <c r="I9" s="6">
        <f>IF(ISERROR(VLOOKUP(DATE($L$10,$M$10,1stCalendar!H15),$D$4:$E$45,2,FALSE)),0,VLOOKUP(DATE($L$10,$M$10,1stCalendar!H15),$D$4:$E$45,2,FALSE))</f>
        <v>0</v>
      </c>
      <c r="J9" s="6">
        <f>IF(ISERROR(VLOOKUP(DATE($L$10,$M$10,1stCalendar!I15),$D$4:$E$45,2,FALSE)),0,VLOOKUP(DATE($L$10,$M$10,1stCalendar!I15),$D$4:$E$45,2,FALSE))</f>
        <v>0</v>
      </c>
      <c r="K9" s="6">
        <f>IF(ISERROR(VLOOKUP(DATE($L$10,$M$10,1stCalendar!J15),$D$4:$E$45,2,FALSE)),0,VLOOKUP(DATE($L$10,$M$10,1stCalendar!J15),$D$4:$E$45,2,FALSE))</f>
        <v>0</v>
      </c>
      <c r="L9" s="6">
        <f>IF(ISERROR(VLOOKUP(DATE($L$10,$M$10,1stCalendar!K15),$D$4:$E$45,2,FALSE)),0,VLOOKUP(DATE($L$10,$M$10,1stCalendar!K15),$D$4:$E$45,2,FALSE))</f>
        <v>4</v>
      </c>
      <c r="M9" s="6">
        <f>IF(ISERROR(VLOOKUP(DATE($L$10,$M$10,1stCalendar!L15),$D$4:$E$45,2,FALSE)),0,VLOOKUP(DATE($L$10,$M$10,1stCalendar!L15),$D$4:$E$45,2,FALSE))</f>
        <v>0</v>
      </c>
      <c r="N9" s="6">
        <f t="shared" si="1"/>
        <v>4</v>
      </c>
      <c r="O9" s="6">
        <f>IF(ISERROR(VLOOKUP(DATE($T$10,$U$10,1stCalendar!N15),$D$4:$E$45,2,FALSE)),0,VLOOKUP(DATE($T$10,$U$10,1stCalendar!N15),$D$4:$E$45,2,FALSE))</f>
        <v>0</v>
      </c>
      <c r="P9" s="6">
        <f>IF(ISERROR(VLOOKUP(DATE($T$10,$U$10,1stCalendar!O15),$D$4:$E$45,2,FALSE)),0,VLOOKUP(DATE($T$10,$U$10,1stCalendar!O15),$D$4:$E$45,2,FALSE))</f>
        <v>0</v>
      </c>
      <c r="Q9" s="6">
        <f>IF(ISERROR(VLOOKUP(DATE($T$10,$U$10,1stCalendar!P15),$D$4:$E$45,2,FALSE)),0,VLOOKUP(DATE($T$10,$U$10,1stCalendar!P15),$D$4:$E$45,2,FALSE))</f>
        <v>0</v>
      </c>
      <c r="R9" s="6">
        <f>IF(ISERROR(VLOOKUP(DATE($T$10,$U$10,1stCalendar!Q15),$D$4:$E$45,2,FALSE)),0,VLOOKUP(DATE($T$10,$U$10,1stCalendar!Q15),$D$4:$E$45,2,FALSE))</f>
        <v>0</v>
      </c>
      <c r="S9" s="6">
        <f>IF(ISERROR(VLOOKUP(DATE($T$10,$U$10,1stCalendar!R15),$D$4:$E$45,2,FALSE)),0,VLOOKUP(DATE($T$10,$U$10,1stCalendar!R15),$D$4:$E$45,2,FALSE))</f>
        <v>0</v>
      </c>
      <c r="T9" s="6">
        <f>IF(ISERROR(VLOOKUP(DATE($T$10,$U$10,1stCalendar!S15),$D$4:$E$45,2,FALSE)),0,VLOOKUP(DATE($T$10,$U$10,1stCalendar!S15),$D$4:$E$45,2,FALSE))</f>
        <v>0</v>
      </c>
      <c r="U9" s="6">
        <f>IF(ISERROR(VLOOKUP(DATE($T$10,$U$10,1stCalendar!T15),$D$4:$E$45,2,FALSE)),0,VLOOKUP(DATE($T$10,$U$10,1stCalendar!T15),$D$4:$E$45,2,FALSE))</f>
        <v>0</v>
      </c>
      <c r="V9" s="6">
        <f t="shared" si="2"/>
        <v>0</v>
      </c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ht="12.75">
      <c r="A10" s="23">
        <v>8</v>
      </c>
      <c r="B10" s="26"/>
      <c r="C10" s="26"/>
      <c r="D10" s="38">
        <f t="shared" si="0"/>
        <v>42419</v>
      </c>
      <c r="E10" s="5">
        <v>7</v>
      </c>
      <c r="G10" s="6">
        <f>IF(ISERROR(VLOOKUP(DATE($L$10,$M$10,1stCalendar!F16),$D$4:$E$45,2,FALSE)),0,VLOOKUP(DATE($L$10,$M$10,1stCalendar!F16),$D$4:$E$45,2,FALSE))</f>
        <v>0</v>
      </c>
      <c r="H10" s="6">
        <f>IF(ISERROR(VLOOKUP(DATE($L$10,$M$10,1stCalendar!G16),$D$4:$E$45,2,FALSE)),0,VLOOKUP(DATE($L$10,$M$10,1stCalendar!G16),$D$4:$E$45,2,FALSE))</f>
        <v>0</v>
      </c>
      <c r="I10" s="6"/>
      <c r="J10" s="6"/>
      <c r="K10" s="6"/>
      <c r="L10" s="6">
        <f>1stCalendar!K16</f>
        <v>2016</v>
      </c>
      <c r="M10" s="6">
        <f>1stCalendar!L16</f>
        <v>1</v>
      </c>
      <c r="N10" s="6">
        <f>SUM(G10:H10)</f>
        <v>0</v>
      </c>
      <c r="O10" s="6">
        <f>IF(ISERROR(VLOOKUP(DATE($T$10,$U$10,1stCalendar!N16),$D$4:$E$45,2,FALSE)),0,VLOOKUP(DATE($T$10,$U$10,1stCalendar!N16),$D$4:$E$45,2,FALSE))</f>
        <v>0</v>
      </c>
      <c r="P10" s="6">
        <f>IF(ISERROR(VLOOKUP(DATE($T$10,$U$10,1stCalendar!O16),$D$4:$E$45,2,FALSE)),0,VLOOKUP(DATE($T$10,$U$10,1stCalendar!O16),$D$4:$E$45,2,FALSE))</f>
        <v>0</v>
      </c>
      <c r="Q10" s="6"/>
      <c r="R10" s="6"/>
      <c r="S10" s="6"/>
      <c r="T10" s="6">
        <f>1stCalendar!S16</f>
        <v>2016</v>
      </c>
      <c r="U10" s="6">
        <f>1stCalendar!T16</f>
        <v>2</v>
      </c>
      <c r="V10" s="6">
        <f>SUM(O10:P10)</f>
        <v>0</v>
      </c>
      <c r="W10" s="6"/>
      <c r="X10" s="6"/>
      <c r="AD10" s="6"/>
      <c r="AE10" s="6"/>
      <c r="AF10" s="6"/>
      <c r="AL10" s="6"/>
    </row>
    <row r="11" spans="1:38" ht="12.75">
      <c r="A11" s="23">
        <v>9</v>
      </c>
      <c r="B11" s="26"/>
      <c r="C11" s="26"/>
      <c r="D11" s="38">
        <f t="shared" si="0"/>
        <v>42426</v>
      </c>
      <c r="E11" s="5">
        <v>8</v>
      </c>
      <c r="F11" s="3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AD11" s="6"/>
      <c r="AL11" s="6"/>
    </row>
    <row r="12" spans="1:38" ht="12.75">
      <c r="A12" s="23">
        <v>10</v>
      </c>
      <c r="B12" s="26"/>
      <c r="C12" s="26"/>
      <c r="D12" s="38">
        <f t="shared" si="0"/>
        <v>42433</v>
      </c>
      <c r="E12" s="5">
        <v>9</v>
      </c>
      <c r="F12" s="3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AD12" s="6"/>
      <c r="AL12" s="6"/>
    </row>
    <row r="13" spans="1:38" ht="12.75">
      <c r="A13" s="23">
        <v>11</v>
      </c>
      <c r="B13" s="26"/>
      <c r="C13" s="26"/>
      <c r="D13" s="38">
        <f t="shared" si="0"/>
        <v>42440</v>
      </c>
      <c r="E13" s="5">
        <v>10</v>
      </c>
      <c r="F13" s="3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AD13" s="6"/>
      <c r="AL13" s="6"/>
    </row>
    <row r="14" spans="1:38" ht="12.75">
      <c r="A14" s="23">
        <v>12</v>
      </c>
      <c r="B14" s="26"/>
      <c r="C14" s="26"/>
      <c r="D14" s="38">
        <f t="shared" si="0"/>
        <v>42447</v>
      </c>
      <c r="E14" s="5">
        <v>11</v>
      </c>
      <c r="F14" s="3"/>
      <c r="G14" s="6">
        <f>IF(ISERROR(VLOOKUP(DATE($L$19,$M$19,1stCalendar!F20),$D$4:$E$45,2,FALSE)),0,VLOOKUP(DATE($L$19,$M$19,1stCalendar!F20),$D$4:$E$45,2,FALSE))</f>
        <v>0</v>
      </c>
      <c r="H14" s="6">
        <f>IF(ISERROR(VLOOKUP(DATE($L$19,$M$19,1stCalendar!G20),$D$4:$E$45,2,FALSE)),0,VLOOKUP(DATE($L$19,$M$19,1stCalendar!G20),$D$4:$E$45,2,FALSE))</f>
        <v>0</v>
      </c>
      <c r="I14" s="6">
        <f>IF(ISERROR(VLOOKUP(DATE($L$19,$M$19,1stCalendar!H20),$D$4:$E$45,2,FALSE)),0,VLOOKUP(DATE($L$19,$M$19,1stCalendar!H20),$D$4:$E$45,2,FALSE))</f>
        <v>0</v>
      </c>
      <c r="J14" s="6">
        <f>IF(ISERROR(VLOOKUP(DATE($L$19,$M$19,1stCalendar!I20),$D$4:$E$45,2,FALSE)),0,VLOOKUP(DATE($L$19,$M$19,1stCalendar!I20),$D$4:$E$45,2,FALSE))</f>
        <v>0</v>
      </c>
      <c r="K14" s="6">
        <f>IF(ISERROR(VLOOKUP(DATE($L$19,$M$19,1stCalendar!J20),$D$4:$E$45,2,FALSE)),0,VLOOKUP(DATE($L$19,$M$19,1stCalendar!J20),$D$4:$E$45,2,FALSE))</f>
        <v>0</v>
      </c>
      <c r="L14" s="6">
        <f>IF(ISERROR(VLOOKUP(DATE($L$19,$M$19,1stCalendar!K20),$D$4:$E$45,2,FALSE)),0,VLOOKUP(DATE($L$19,$M$19,1stCalendar!K20),$D$4:$E$45,2,FALSE))</f>
        <v>9</v>
      </c>
      <c r="M14" s="6">
        <f>IF(ISERROR(VLOOKUP(DATE($L$19,$M$19,1stCalendar!L20),$D$4:$E$45,2,FALSE)),0,VLOOKUP(DATE($L$19,$M$19,1stCalendar!L20),$D$4:$E$45,2,FALSE))</f>
        <v>0</v>
      </c>
      <c r="N14" s="6">
        <f>SUM(G14:M14)</f>
        <v>9</v>
      </c>
      <c r="O14" s="6">
        <f>IF(ISERROR(VLOOKUP(DATE($T$19,$U$19,1stCalendar!N20),$D$4:$E$45,2,FALSE)),0,VLOOKUP(DATE($T$19,$U$19,1stCalendar!N20),$D$4:$E$45,2,FALSE))</f>
        <v>0</v>
      </c>
      <c r="P14" s="6">
        <f>IF(ISERROR(VLOOKUP(DATE($T$19,$U$19,1stCalendar!O20),$D$4:$E$45,2,FALSE)),0,VLOOKUP(DATE($T$19,$U$19,1stCalendar!O20),$D$4:$E$45,2,FALSE))</f>
        <v>0</v>
      </c>
      <c r="Q14" s="6">
        <f>IF(ISERROR(VLOOKUP(DATE($T$19,$U$19,1stCalendar!P20),$D$4:$E$45,2,FALSE)),0,VLOOKUP(DATE($T$19,$U$19,1stCalendar!P20),$D$4:$E$45,2,FALSE))</f>
        <v>0</v>
      </c>
      <c r="R14" s="6">
        <f>IF(ISERROR(VLOOKUP(DATE($T$19,$U$19,1stCalendar!Q20),$D$4:$E$45,2,FALSE)),0,VLOOKUP(DATE($T$19,$U$19,1stCalendar!Q20),$D$4:$E$45,2,FALSE))</f>
        <v>0</v>
      </c>
      <c r="S14" s="6">
        <f>IF(ISERROR(VLOOKUP(DATE($T$19,$U$19,1stCalendar!R20),$D$4:$E$45,2,FALSE)),0,VLOOKUP(DATE($T$19,$U$19,1stCalendar!R20),$D$4:$E$45,2,FALSE))</f>
        <v>0</v>
      </c>
      <c r="T14" s="6">
        <f>IF(ISERROR(VLOOKUP(DATE($T$19,$U$19,1stCalendar!S20),$D$4:$E$45,2,FALSE)),0,VLOOKUP(DATE($T$19,$U$19,1stCalendar!S20),$D$4:$E$45,2,FALSE))</f>
        <v>13</v>
      </c>
      <c r="U14" s="6">
        <f>IF(ISERROR(VLOOKUP(DATE($T$19,$U$19,1stCalendar!T20),$D$4:$E$45,2,FALSE)),0,VLOOKUP(DATE($T$19,$U$19,1stCalendar!T20),$D$4:$E$45,2,FALSE))</f>
        <v>0</v>
      </c>
      <c r="V14" s="6">
        <f>SUM(O14:U14)</f>
        <v>13</v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ht="12.75">
      <c r="A15" s="23">
        <v>13</v>
      </c>
      <c r="B15" s="26"/>
      <c r="C15" s="26"/>
      <c r="D15" s="38">
        <f t="shared" si="0"/>
        <v>42454</v>
      </c>
      <c r="E15" s="5">
        <v>12</v>
      </c>
      <c r="F15" s="3"/>
      <c r="G15" s="6">
        <f>IF(ISERROR(VLOOKUP(DATE($L$19,$M$19,1stCalendar!F21),$D$4:$E$45,2,FALSE)),0,VLOOKUP(DATE($L$19,$M$19,1stCalendar!F21),$D$4:$E$45,2,FALSE))</f>
        <v>0</v>
      </c>
      <c r="H15" s="6">
        <f>IF(ISERROR(VLOOKUP(DATE($L$19,$M$19,1stCalendar!G21),$D$4:$E$45,2,FALSE)),0,VLOOKUP(DATE($L$19,$M$19,1stCalendar!G21),$D$4:$E$45,2,FALSE))</f>
        <v>0</v>
      </c>
      <c r="I15" s="6">
        <f>IF(ISERROR(VLOOKUP(DATE($L$19,$M$19,1stCalendar!H21),$D$4:$E$45,2,FALSE)),0,VLOOKUP(DATE($L$19,$M$19,1stCalendar!H21),$D$4:$E$45,2,FALSE))</f>
        <v>0</v>
      </c>
      <c r="J15" s="6">
        <f>IF(ISERROR(VLOOKUP(DATE($L$19,$M$19,1stCalendar!I21),$D$4:$E$45,2,FALSE)),0,VLOOKUP(DATE($L$19,$M$19,1stCalendar!I21),$D$4:$E$45,2,FALSE))</f>
        <v>0</v>
      </c>
      <c r="K15" s="6">
        <f>IF(ISERROR(VLOOKUP(DATE($L$19,$M$19,1stCalendar!J21),$D$4:$E$45,2,FALSE)),0,VLOOKUP(DATE($L$19,$M$19,1stCalendar!J21),$D$4:$E$45,2,FALSE))</f>
        <v>0</v>
      </c>
      <c r="L15" s="6">
        <f>IF(ISERROR(VLOOKUP(DATE($L$19,$M$19,1stCalendar!K21),$D$4:$E$45,2,FALSE)),0,VLOOKUP(DATE($L$19,$M$19,1stCalendar!K21),$D$4:$E$45,2,FALSE))</f>
        <v>10</v>
      </c>
      <c r="M15" s="6">
        <f>IF(ISERROR(VLOOKUP(DATE($L$19,$M$19,1stCalendar!L21),$D$4:$E$45,2,FALSE)),0,VLOOKUP(DATE($L$19,$M$19,1stCalendar!L21),$D$4:$E$45,2,FALSE))</f>
        <v>0</v>
      </c>
      <c r="N15" s="6">
        <f aca="true" t="shared" si="3" ref="N15:N18">SUM(G15:M15)</f>
        <v>10</v>
      </c>
      <c r="O15" s="6">
        <f>IF(ISERROR(VLOOKUP(DATE($T$19,$U$19,1stCalendar!N21),$D$4:$E$45,2,FALSE)),0,VLOOKUP(DATE($T$19,$U$19,1stCalendar!N21),$D$4:$E$45,2,FALSE))</f>
        <v>0</v>
      </c>
      <c r="P15" s="6">
        <f>IF(ISERROR(VLOOKUP(DATE($T$19,$U$19,1stCalendar!O21),$D$4:$E$45,2,FALSE)),0,VLOOKUP(DATE($T$19,$U$19,1stCalendar!O21),$D$4:$E$45,2,FALSE))</f>
        <v>0</v>
      </c>
      <c r="Q15" s="6">
        <f>IF(ISERROR(VLOOKUP(DATE($T$19,$U$19,1stCalendar!P21),$D$4:$E$45,2,FALSE)),0,VLOOKUP(DATE($T$19,$U$19,1stCalendar!P21),$D$4:$E$45,2,FALSE))</f>
        <v>0</v>
      </c>
      <c r="R15" s="6">
        <f>IF(ISERROR(VLOOKUP(DATE($T$19,$U$19,1stCalendar!Q21),$D$4:$E$45,2,FALSE)),0,VLOOKUP(DATE($T$19,$U$19,1stCalendar!Q21),$D$4:$E$45,2,FALSE))</f>
        <v>0</v>
      </c>
      <c r="S15" s="6">
        <f>IF(ISERROR(VLOOKUP(DATE($T$19,$U$19,1stCalendar!R21),$D$4:$E$45,2,FALSE)),0,VLOOKUP(DATE($T$19,$U$19,1stCalendar!R21),$D$4:$E$45,2,FALSE))</f>
        <v>0</v>
      </c>
      <c r="T15" s="6">
        <f>IF(ISERROR(VLOOKUP(DATE($T$19,$U$19,1stCalendar!S21),$D$4:$E$45,2,FALSE)),0,VLOOKUP(DATE($T$19,$U$19,1stCalendar!S21),$D$4:$E$45,2,FALSE))</f>
        <v>14</v>
      </c>
      <c r="U15" s="6">
        <f>IF(ISERROR(VLOOKUP(DATE($T$19,$U$19,1stCalendar!T21),$D$4:$E$45,2,FALSE)),0,VLOOKUP(DATE($T$19,$U$19,1stCalendar!T21),$D$4:$E$45,2,FALSE))</f>
        <v>0</v>
      </c>
      <c r="V15" s="6">
        <f aca="true" t="shared" si="4" ref="V15:V18">SUM(O15:U15)</f>
        <v>14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ht="12.75">
      <c r="A16" s="23">
        <v>14</v>
      </c>
      <c r="B16" s="26"/>
      <c r="C16" s="26"/>
      <c r="D16" s="38">
        <f t="shared" si="0"/>
        <v>42461</v>
      </c>
      <c r="E16" s="5">
        <v>13</v>
      </c>
      <c r="F16" s="3"/>
      <c r="G16" s="6">
        <f>IF(ISERROR(VLOOKUP(DATE($L$19,$M$19,1stCalendar!F22),$D$4:$E$45,2,FALSE)),0,VLOOKUP(DATE($L$19,$M$19,1stCalendar!F22),$D$4:$E$45,2,FALSE))</f>
        <v>0</v>
      </c>
      <c r="H16" s="6">
        <f>IF(ISERROR(VLOOKUP(DATE($L$19,$M$19,1stCalendar!G22),$D$4:$E$45,2,FALSE)),0,VLOOKUP(DATE($L$19,$M$19,1stCalendar!G22),$D$4:$E$45,2,FALSE))</f>
        <v>0</v>
      </c>
      <c r="I16" s="6">
        <f>IF(ISERROR(VLOOKUP(DATE($L$19,$M$19,1stCalendar!H22),$D$4:$E$45,2,FALSE)),0,VLOOKUP(DATE($L$19,$M$19,1stCalendar!H22),$D$4:$E$45,2,FALSE))</f>
        <v>0</v>
      </c>
      <c r="J16" s="6">
        <f>IF(ISERROR(VLOOKUP(DATE($L$19,$M$19,1stCalendar!I22),$D$4:$E$45,2,FALSE)),0,VLOOKUP(DATE($L$19,$M$19,1stCalendar!I22),$D$4:$E$45,2,FALSE))</f>
        <v>0</v>
      </c>
      <c r="K16" s="6">
        <f>IF(ISERROR(VLOOKUP(DATE($L$19,$M$19,1stCalendar!J22),$D$4:$E$45,2,FALSE)),0,VLOOKUP(DATE($L$19,$M$19,1stCalendar!J22),$D$4:$E$45,2,FALSE))</f>
        <v>0</v>
      </c>
      <c r="L16" s="6">
        <f>IF(ISERROR(VLOOKUP(DATE($L$19,$M$19,1stCalendar!K22),$D$4:$E$45,2,FALSE)),0,VLOOKUP(DATE($L$19,$M$19,1stCalendar!K22),$D$4:$E$45,2,FALSE))</f>
        <v>11</v>
      </c>
      <c r="M16" s="6">
        <f>IF(ISERROR(VLOOKUP(DATE($L$19,$M$19,1stCalendar!L22),$D$4:$E$45,2,FALSE)),0,VLOOKUP(DATE($L$19,$M$19,1stCalendar!L22),$D$4:$E$45,2,FALSE))</f>
        <v>0</v>
      </c>
      <c r="N16" s="6">
        <f t="shared" si="3"/>
        <v>11</v>
      </c>
      <c r="O16" s="6">
        <f>IF(ISERROR(VLOOKUP(DATE($T$19,$U$19,1stCalendar!N22),$D$4:$E$45,2,FALSE)),0,VLOOKUP(DATE($T$19,$U$19,1stCalendar!N22),$D$4:$E$45,2,FALSE))</f>
        <v>0</v>
      </c>
      <c r="P16" s="6">
        <f>IF(ISERROR(VLOOKUP(DATE($T$19,$U$19,1stCalendar!O22),$D$4:$E$45,2,FALSE)),0,VLOOKUP(DATE($T$19,$U$19,1stCalendar!O22),$D$4:$E$45,2,FALSE))</f>
        <v>0</v>
      </c>
      <c r="Q16" s="6">
        <f>IF(ISERROR(VLOOKUP(DATE($T$19,$U$19,1stCalendar!P22),$D$4:$E$45,2,FALSE)),0,VLOOKUP(DATE($T$19,$U$19,1stCalendar!P22),$D$4:$E$45,2,FALSE))</f>
        <v>0</v>
      </c>
      <c r="R16" s="6">
        <f>IF(ISERROR(VLOOKUP(DATE($T$19,$U$19,1stCalendar!Q22),$D$4:$E$45,2,FALSE)),0,VLOOKUP(DATE($T$19,$U$19,1stCalendar!Q22),$D$4:$E$45,2,FALSE))</f>
        <v>0</v>
      </c>
      <c r="S16" s="6">
        <f>IF(ISERROR(VLOOKUP(DATE($T$19,$U$19,1stCalendar!R22),$D$4:$E$45,2,FALSE)),0,VLOOKUP(DATE($T$19,$U$19,1stCalendar!R22),$D$4:$E$45,2,FALSE))</f>
        <v>0</v>
      </c>
      <c r="T16" s="6">
        <f>IF(ISERROR(VLOOKUP(DATE($T$19,$U$19,1stCalendar!S22),$D$4:$E$45,2,FALSE)),0,VLOOKUP(DATE($T$19,$U$19,1stCalendar!S22),$D$4:$E$45,2,FALSE))</f>
        <v>15</v>
      </c>
      <c r="U16" s="6">
        <f>IF(ISERROR(VLOOKUP(DATE($T$19,$U$19,1stCalendar!T22),$D$4:$E$45,2,FALSE)),0,VLOOKUP(DATE($T$19,$U$19,1stCalendar!T22),$D$4:$E$45,2,FALSE))</f>
        <v>0</v>
      </c>
      <c r="V16" s="6">
        <f t="shared" si="4"/>
        <v>15</v>
      </c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ht="12.75">
      <c r="A17" s="23">
        <v>15</v>
      </c>
      <c r="B17" s="26"/>
      <c r="C17" s="26"/>
      <c r="D17" s="38">
        <f t="shared" si="0"/>
        <v>42468</v>
      </c>
      <c r="E17" s="5">
        <v>14</v>
      </c>
      <c r="F17" s="3"/>
      <c r="G17" s="6">
        <f>IF(ISERROR(VLOOKUP(DATE($L$19,$M$19,1stCalendar!F23),$D$4:$E$45,2,FALSE)),0,VLOOKUP(DATE($L$19,$M$19,1stCalendar!F23),$D$4:$E$45,2,FALSE))</f>
        <v>0</v>
      </c>
      <c r="H17" s="6">
        <f>IF(ISERROR(VLOOKUP(DATE($L$19,$M$19,1stCalendar!G23),$D$4:$E$45,2,FALSE)),0,VLOOKUP(DATE($L$19,$M$19,1stCalendar!G23),$D$4:$E$45,2,FALSE))</f>
        <v>0</v>
      </c>
      <c r="I17" s="6">
        <f>IF(ISERROR(VLOOKUP(DATE($L$19,$M$19,1stCalendar!H23),$D$4:$E$45,2,FALSE)),0,VLOOKUP(DATE($L$19,$M$19,1stCalendar!H23),$D$4:$E$45,2,FALSE))</f>
        <v>0</v>
      </c>
      <c r="J17" s="6">
        <f>IF(ISERROR(VLOOKUP(DATE($L$19,$M$19,1stCalendar!I23),$D$4:$E$45,2,FALSE)),0,VLOOKUP(DATE($L$19,$M$19,1stCalendar!I23),$D$4:$E$45,2,FALSE))</f>
        <v>0</v>
      </c>
      <c r="K17" s="6">
        <f>IF(ISERROR(VLOOKUP(DATE($L$19,$M$19,1stCalendar!J23),$D$4:$E$45,2,FALSE)),0,VLOOKUP(DATE($L$19,$M$19,1stCalendar!J23),$D$4:$E$45,2,FALSE))</f>
        <v>0</v>
      </c>
      <c r="L17" s="6">
        <f>IF(ISERROR(VLOOKUP(DATE($L$19,$M$19,1stCalendar!K23),$D$4:$E$45,2,FALSE)),0,VLOOKUP(DATE($L$19,$M$19,1stCalendar!K23),$D$4:$E$45,2,FALSE))</f>
        <v>12</v>
      </c>
      <c r="M17" s="6">
        <f>IF(ISERROR(VLOOKUP(DATE($L$19,$M$19,1stCalendar!L23),$D$4:$E$45,2,FALSE)),0,VLOOKUP(DATE($L$19,$M$19,1stCalendar!L23),$D$4:$E$45,2,FALSE))</f>
        <v>0</v>
      </c>
      <c r="N17" s="6">
        <f t="shared" si="3"/>
        <v>12</v>
      </c>
      <c r="O17" s="6">
        <f>IF(ISERROR(VLOOKUP(DATE($T$19,$U$19,1stCalendar!N23),$D$4:$E$45,2,FALSE)),0,VLOOKUP(DATE($T$19,$U$19,1stCalendar!N23),$D$4:$E$45,2,FALSE))</f>
        <v>0</v>
      </c>
      <c r="P17" s="6">
        <f>IF(ISERROR(VLOOKUP(DATE($T$19,$U$19,1stCalendar!O23),$D$4:$E$45,2,FALSE)),0,VLOOKUP(DATE($T$19,$U$19,1stCalendar!O23),$D$4:$E$45,2,FALSE))</f>
        <v>0</v>
      </c>
      <c r="Q17" s="6">
        <f>IF(ISERROR(VLOOKUP(DATE($T$19,$U$19,1stCalendar!P23),$D$4:$E$45,2,FALSE)),0,VLOOKUP(DATE($T$19,$U$19,1stCalendar!P23),$D$4:$E$45,2,FALSE))</f>
        <v>0</v>
      </c>
      <c r="R17" s="6">
        <f>IF(ISERROR(VLOOKUP(DATE($T$19,$U$19,1stCalendar!Q23),$D$4:$E$45,2,FALSE)),0,VLOOKUP(DATE($T$19,$U$19,1stCalendar!Q23),$D$4:$E$45,2,FALSE))</f>
        <v>0</v>
      </c>
      <c r="S17" s="6">
        <f>IF(ISERROR(VLOOKUP(DATE($T$19,$U$19,1stCalendar!R23),$D$4:$E$45,2,FALSE)),0,VLOOKUP(DATE($T$19,$U$19,1stCalendar!R23),$D$4:$E$45,2,FALSE))</f>
        <v>0</v>
      </c>
      <c r="T17" s="6">
        <f>IF(ISERROR(VLOOKUP(DATE($T$19,$U$19,1stCalendar!S23),$D$4:$E$45,2,FALSE)),0,VLOOKUP(DATE($T$19,$U$19,1stCalendar!S23),$D$4:$E$45,2,FALSE))</f>
        <v>16</v>
      </c>
      <c r="U17" s="6">
        <f>IF(ISERROR(VLOOKUP(DATE($T$19,$U$19,1stCalendar!T23),$D$4:$E$45,2,FALSE)),0,VLOOKUP(DATE($T$19,$U$19,1stCalendar!T23),$D$4:$E$45,2,FALSE))</f>
        <v>0</v>
      </c>
      <c r="V17" s="6">
        <f t="shared" si="4"/>
        <v>16</v>
      </c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8" ht="12.75">
      <c r="A18" s="23">
        <v>16</v>
      </c>
      <c r="B18" s="26"/>
      <c r="C18" s="26"/>
      <c r="D18" s="38">
        <f t="shared" si="0"/>
        <v>42475</v>
      </c>
      <c r="E18" s="5">
        <v>15</v>
      </c>
      <c r="F18" s="3"/>
      <c r="G18" s="6">
        <f>IF(ISERROR(VLOOKUP(DATE($L$19,$M$19,1stCalendar!F24),$D$4:$E$45,2,FALSE)),0,VLOOKUP(DATE($L$19,$M$19,1stCalendar!F24),$D$4:$E$45,2,FALSE))</f>
        <v>0</v>
      </c>
      <c r="H18" s="6">
        <f>IF(ISERROR(VLOOKUP(DATE($L$19,$M$19,1stCalendar!G24),$D$4:$E$45,2,FALSE)),0,VLOOKUP(DATE($L$19,$M$19,1stCalendar!G24),$D$4:$E$45,2,FALSE))</f>
        <v>0</v>
      </c>
      <c r="I18" s="6">
        <f>IF(ISERROR(VLOOKUP(DATE($L$19,$M$19,1stCalendar!H24),$D$4:$E$45,2,FALSE)),0,VLOOKUP(DATE($L$19,$M$19,1stCalendar!H24),$D$4:$E$45,2,FALSE))</f>
        <v>0</v>
      </c>
      <c r="J18" s="6">
        <f>IF(ISERROR(VLOOKUP(DATE($L$19,$M$19,1stCalendar!I24),$D$4:$E$45,2,FALSE)),0,VLOOKUP(DATE($L$19,$M$19,1stCalendar!I24),$D$4:$E$45,2,FALSE))</f>
        <v>0</v>
      </c>
      <c r="K18" s="6">
        <f>IF(ISERROR(VLOOKUP(DATE($L$19,$M$19,1stCalendar!J24),$D$4:$E$45,2,FALSE)),0,VLOOKUP(DATE($L$19,$M$19,1stCalendar!J24),$D$4:$E$45,2,FALSE))</f>
        <v>0</v>
      </c>
      <c r="L18" s="6">
        <f>IF(ISERROR(VLOOKUP(DATE($L$19,$M$19,1stCalendar!K24),$D$4:$E$45,2,FALSE)),0,VLOOKUP(DATE($L$19,$M$19,1stCalendar!K24),$D$4:$E$45,2,FALSE))</f>
        <v>0</v>
      </c>
      <c r="M18" s="6">
        <f>IF(ISERROR(VLOOKUP(DATE($L$19,$M$19,1stCalendar!L24),$D$4:$E$45,2,FALSE)),0,VLOOKUP(DATE($L$19,$M$19,1stCalendar!L24),$D$4:$E$45,2,FALSE))</f>
        <v>0</v>
      </c>
      <c r="N18" s="6">
        <f t="shared" si="3"/>
        <v>0</v>
      </c>
      <c r="O18" s="6">
        <f>IF(ISERROR(VLOOKUP(DATE($T$19,$U$19,1stCalendar!N24),$D$4:$E$45,2,FALSE)),0,VLOOKUP(DATE($T$19,$U$19,1stCalendar!N24),$D$4:$E$45,2,FALSE))</f>
        <v>0</v>
      </c>
      <c r="P18" s="6">
        <f>IF(ISERROR(VLOOKUP(DATE($T$19,$U$19,1stCalendar!O24),$D$4:$E$45,2,FALSE)),0,VLOOKUP(DATE($T$19,$U$19,1stCalendar!O24),$D$4:$E$45,2,FALSE))</f>
        <v>0</v>
      </c>
      <c r="Q18" s="6">
        <f>IF(ISERROR(VLOOKUP(DATE($T$19,$U$19,1stCalendar!P24),$D$4:$E$45,2,FALSE)),0,VLOOKUP(DATE($T$19,$U$19,1stCalendar!P24),$D$4:$E$45,2,FALSE))</f>
        <v>0</v>
      </c>
      <c r="R18" s="6">
        <f>IF(ISERROR(VLOOKUP(DATE($T$19,$U$19,1stCalendar!Q24),$D$4:$E$45,2,FALSE)),0,VLOOKUP(DATE($T$19,$U$19,1stCalendar!Q24),$D$4:$E$45,2,FALSE))</f>
        <v>0</v>
      </c>
      <c r="S18" s="6">
        <f>IF(ISERROR(VLOOKUP(DATE($T$19,$U$19,1stCalendar!R24),$D$4:$E$45,2,FALSE)),0,VLOOKUP(DATE($T$19,$U$19,1stCalendar!R24),$D$4:$E$45,2,FALSE))</f>
        <v>0</v>
      </c>
      <c r="T18" s="6">
        <f>IF(ISERROR(VLOOKUP(DATE($T$19,$U$19,1stCalendar!S24),$D$4:$E$45,2,FALSE)),0,VLOOKUP(DATE($T$19,$U$19,1stCalendar!S24),$D$4:$E$45,2,FALSE))</f>
        <v>17</v>
      </c>
      <c r="U18" s="6">
        <f>IF(ISERROR(VLOOKUP(DATE($T$19,$U$19,1stCalendar!T24),$D$4:$E$45,2,FALSE)),0,VLOOKUP(DATE($T$19,$U$19,1stCalendar!T24),$D$4:$E$45,2,FALSE))</f>
        <v>0</v>
      </c>
      <c r="V18" s="6">
        <f t="shared" si="4"/>
        <v>17</v>
      </c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ht="12.75">
      <c r="A19" s="23">
        <v>17</v>
      </c>
      <c r="B19" s="26"/>
      <c r="C19" s="26"/>
      <c r="D19" s="38">
        <f t="shared" si="0"/>
        <v>42482</v>
      </c>
      <c r="E19" s="5">
        <v>16</v>
      </c>
      <c r="F19" s="3"/>
      <c r="G19" s="6">
        <f>IF(ISERROR(VLOOKUP(DATE($L$19,$M$19,1stCalendar!F25),$D$4:$E$45,2,FALSE)),0,VLOOKUP(DATE($L$19,$M$19,1stCalendar!F25),$D$4:$E$45,2,FALSE))</f>
        <v>0</v>
      </c>
      <c r="H19" s="6">
        <f>IF(ISERROR(VLOOKUP(DATE($L$19,$M$19,1stCalendar!G25),$D$4:$E$45,2,FALSE)),0,VLOOKUP(DATE($L$19,$M$19,1stCalendar!G25),$D$4:$E$45,2,FALSE))</f>
        <v>0</v>
      </c>
      <c r="I19" s="6"/>
      <c r="J19" s="6"/>
      <c r="K19" s="6"/>
      <c r="L19" s="6">
        <f>1stCalendar!K25</f>
        <v>2016</v>
      </c>
      <c r="M19" s="6">
        <f>1stCalendar!L25</f>
        <v>3</v>
      </c>
      <c r="N19" s="6">
        <f>SUM(G19:H19)</f>
        <v>0</v>
      </c>
      <c r="O19" s="6">
        <f>IF(ISERROR(VLOOKUP(DATE($T$19,$U$19,1stCalendar!N25),$D$4:$E$45,2,FALSE)),0,VLOOKUP(DATE($T$19,$U$19,1stCalendar!N25),$D$4:$E$45,2,FALSE))</f>
        <v>0</v>
      </c>
      <c r="P19" s="6">
        <f>IF(ISERROR(VLOOKUP(DATE($T$19,$U$19,1stCalendar!O25),$D$4:$E$45,2,FALSE)),0,VLOOKUP(DATE($T$19,$U$19,1stCalendar!O25),$D$4:$E$45,2,FALSE))</f>
        <v>0</v>
      </c>
      <c r="Q19" s="6"/>
      <c r="R19" s="6"/>
      <c r="S19" s="6"/>
      <c r="T19" s="6">
        <f>1stCalendar!S25</f>
        <v>2016</v>
      </c>
      <c r="U19" s="6">
        <f>1stCalendar!T25</f>
        <v>4</v>
      </c>
      <c r="V19" s="6">
        <f>SUM(O19:P19)</f>
        <v>0</v>
      </c>
      <c r="W19" s="6"/>
      <c r="X19" s="6"/>
      <c r="AD19" s="6"/>
      <c r="AE19" s="6"/>
      <c r="AF19" s="6"/>
      <c r="AL19" s="6"/>
    </row>
    <row r="20" spans="1:38" ht="12.75">
      <c r="A20" s="23">
        <v>18</v>
      </c>
      <c r="B20" s="26"/>
      <c r="C20" s="26"/>
      <c r="D20" s="38">
        <f t="shared" si="0"/>
        <v>42489</v>
      </c>
      <c r="E20" s="5">
        <v>17</v>
      </c>
      <c r="F20" s="3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AD20" s="6"/>
      <c r="AL20" s="6"/>
    </row>
    <row r="21" spans="1:38" ht="12.75">
      <c r="A21" s="23">
        <v>19</v>
      </c>
      <c r="B21" s="26"/>
      <c r="C21" s="26"/>
      <c r="D21" s="38">
        <f t="shared" si="0"/>
        <v>42496</v>
      </c>
      <c r="E21" s="5">
        <v>18</v>
      </c>
      <c r="F21" s="3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AD21" s="6"/>
      <c r="AL21" s="6"/>
    </row>
    <row r="22" spans="1:38" ht="12.75">
      <c r="A22" s="23">
        <v>20</v>
      </c>
      <c r="B22" s="26"/>
      <c r="C22" s="26"/>
      <c r="D22" s="38">
        <f t="shared" si="0"/>
        <v>42503</v>
      </c>
      <c r="E22" s="5">
        <v>19</v>
      </c>
      <c r="F22" s="3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AD22" s="6"/>
      <c r="AL22" s="6"/>
    </row>
    <row r="23" spans="1:38" ht="12.75">
      <c r="A23" s="23">
        <v>21</v>
      </c>
      <c r="B23" s="26"/>
      <c r="C23" s="26"/>
      <c r="D23" s="38">
        <f t="shared" si="0"/>
        <v>42510</v>
      </c>
      <c r="E23" s="5">
        <v>20</v>
      </c>
      <c r="F23" s="3"/>
      <c r="G23" s="6">
        <f>IF(ISERROR(VLOOKUP(DATE($L$28,$M$28,1stCalendar!F29),$D$4:$E$45,2,FALSE)),0,VLOOKUP(DATE($L$28,$M$28,1stCalendar!F29),$D$4:$E$45,2,FALSE))</f>
        <v>0</v>
      </c>
      <c r="H23" s="6">
        <f>IF(ISERROR(VLOOKUP(DATE($L$28,$M$28,1stCalendar!G29),$D$4:$E$45,2,FALSE)),0,VLOOKUP(DATE($L$28,$M$28,1stCalendar!G29),$D$4:$E$45,2,FALSE))</f>
        <v>0</v>
      </c>
      <c r="I23" s="6">
        <f>IF(ISERROR(VLOOKUP(DATE($L$28,$M$28,1stCalendar!H29),$D$4:$E$45,2,FALSE)),0,VLOOKUP(DATE($L$28,$M$28,1stCalendar!H29),$D$4:$E$45,2,FALSE))</f>
        <v>0</v>
      </c>
      <c r="J23" s="6">
        <f>IF(ISERROR(VLOOKUP(DATE($L$28,$M$28,1stCalendar!I29),$D$4:$E$45,2,FALSE)),0,VLOOKUP(DATE($L$28,$M$28,1stCalendar!I29),$D$4:$E$45,2,FALSE))</f>
        <v>0</v>
      </c>
      <c r="K23" s="6">
        <f>IF(ISERROR(VLOOKUP(DATE($L$28,$M$28,1stCalendar!J29),$D$4:$E$45,2,FALSE)),0,VLOOKUP(DATE($L$28,$M$28,1stCalendar!J29),$D$4:$E$45,2,FALSE))</f>
        <v>0</v>
      </c>
      <c r="L23" s="6">
        <f>IF(ISERROR(VLOOKUP(DATE($L$28,$M$28,1stCalendar!K29),$D$4:$E$45,2,FALSE)),0,VLOOKUP(DATE($L$28,$M$28,1stCalendar!K29),$D$4:$E$45,2,FALSE))</f>
        <v>18</v>
      </c>
      <c r="M23" s="6">
        <f>IF(ISERROR(VLOOKUP(DATE($L$28,$M$28,1stCalendar!L29),$D$4:$E$45,2,FALSE)),0,VLOOKUP(DATE($L$28,$M$28,1stCalendar!L29),$D$4:$E$45,2,FALSE))</f>
        <v>0</v>
      </c>
      <c r="N23" s="6">
        <f>SUM(G23:M23)</f>
        <v>18</v>
      </c>
      <c r="O23" s="6">
        <f>IF(ISERROR(VLOOKUP(DATE($T$28,$U$28,1stCalendar!N29),$D$4:$E$45,2,FALSE)),0,VLOOKUP(DATE($T$28,$U$28,1stCalendar!N29),$D$4:$E$45,2,FALSE))</f>
        <v>0</v>
      </c>
      <c r="P23" s="6">
        <f>IF(ISERROR(VLOOKUP(DATE($T$28,$U$28,1stCalendar!O29),$D$4:$E$45,2,FALSE)),0,VLOOKUP(DATE($T$28,$U$28,1stCalendar!O29),$D$4:$E$45,2,FALSE))</f>
        <v>0</v>
      </c>
      <c r="Q23" s="6">
        <f>IF(ISERROR(VLOOKUP(DATE($T$28,$U$28,1stCalendar!P29),$D$4:$E$45,2,FALSE)),0,VLOOKUP(DATE($T$28,$U$28,1stCalendar!P29),$D$4:$E$45,2,FALSE))</f>
        <v>0</v>
      </c>
      <c r="R23" s="6">
        <f>IF(ISERROR(VLOOKUP(DATE($T$28,$U$28,1stCalendar!Q29),$D$4:$E$45,2,FALSE)),0,VLOOKUP(DATE($T$28,$U$28,1stCalendar!Q29),$D$4:$E$45,2,FALSE))</f>
        <v>0</v>
      </c>
      <c r="S23" s="6">
        <f>IF(ISERROR(VLOOKUP(DATE($T$28,$U$28,1stCalendar!R29),$D$4:$E$45,2,FALSE)),0,VLOOKUP(DATE($T$28,$U$28,1stCalendar!R29),$D$4:$E$45,2,FALSE))</f>
        <v>0</v>
      </c>
      <c r="T23" s="6">
        <f>IF(ISERROR(VLOOKUP(DATE($T$28,$U$28,1stCalendar!S29),$D$4:$E$45,2,FALSE)),0,VLOOKUP(DATE($T$28,$U$28,1stCalendar!S29),$D$4:$E$45,2,FALSE))</f>
        <v>22</v>
      </c>
      <c r="U23" s="6">
        <f>IF(ISERROR(VLOOKUP(DATE($T$28,$U$28,1stCalendar!T29),$D$4:$E$45,2,FALSE)),0,VLOOKUP(DATE($T$28,$U$28,1stCalendar!T29),$D$4:$E$45,2,FALSE))</f>
        <v>0</v>
      </c>
      <c r="V23" s="6">
        <f>SUM(O23:U23)</f>
        <v>22</v>
      </c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ht="12.75">
      <c r="A24" s="23">
        <v>22</v>
      </c>
      <c r="B24" s="26"/>
      <c r="C24" s="26"/>
      <c r="D24" s="38">
        <f t="shared" si="0"/>
        <v>42517</v>
      </c>
      <c r="E24" s="5">
        <v>21</v>
      </c>
      <c r="F24" s="3"/>
      <c r="G24" s="6">
        <f>IF(ISERROR(VLOOKUP(DATE($L$28,$M$28,1stCalendar!F30),$D$4:$E$45,2,FALSE)),0,VLOOKUP(DATE($L$28,$M$28,1stCalendar!F30),$D$4:$E$45,2,FALSE))</f>
        <v>0</v>
      </c>
      <c r="H24" s="6">
        <f>IF(ISERROR(VLOOKUP(DATE($L$28,$M$28,1stCalendar!G30),$D$4:$E$45,2,FALSE)),0,VLOOKUP(DATE($L$28,$M$28,1stCalendar!G30),$D$4:$E$45,2,FALSE))</f>
        <v>0</v>
      </c>
      <c r="I24" s="6">
        <f>IF(ISERROR(VLOOKUP(DATE($L$28,$M$28,1stCalendar!H30),$D$4:$E$45,2,FALSE)),0,VLOOKUP(DATE($L$28,$M$28,1stCalendar!H30),$D$4:$E$45,2,FALSE))</f>
        <v>0</v>
      </c>
      <c r="J24" s="6">
        <f>IF(ISERROR(VLOOKUP(DATE($L$28,$M$28,1stCalendar!I30),$D$4:$E$45,2,FALSE)),0,VLOOKUP(DATE($L$28,$M$28,1stCalendar!I30),$D$4:$E$45,2,FALSE))</f>
        <v>0</v>
      </c>
      <c r="K24" s="6">
        <f>IF(ISERROR(VLOOKUP(DATE($L$28,$M$28,1stCalendar!J30),$D$4:$E$45,2,FALSE)),0,VLOOKUP(DATE($L$28,$M$28,1stCalendar!J30),$D$4:$E$45,2,FALSE))</f>
        <v>0</v>
      </c>
      <c r="L24" s="6">
        <f>IF(ISERROR(VLOOKUP(DATE($L$28,$M$28,1stCalendar!K30),$D$4:$E$45,2,FALSE)),0,VLOOKUP(DATE($L$28,$M$28,1stCalendar!K30),$D$4:$E$45,2,FALSE))</f>
        <v>19</v>
      </c>
      <c r="M24" s="6">
        <f>IF(ISERROR(VLOOKUP(DATE($L$28,$M$28,1stCalendar!L30),$D$4:$E$45,2,FALSE)),0,VLOOKUP(DATE($L$28,$M$28,1stCalendar!L30),$D$4:$E$45,2,FALSE))</f>
        <v>0</v>
      </c>
      <c r="N24" s="6">
        <f aca="true" t="shared" si="5" ref="N24:N27">SUM(G24:M24)</f>
        <v>19</v>
      </c>
      <c r="O24" s="6">
        <f>IF(ISERROR(VLOOKUP(DATE($T$28,$U$28,1stCalendar!N30),$D$4:$E$45,2,FALSE)),0,VLOOKUP(DATE($T$28,$U$28,1stCalendar!N30),$D$4:$E$45,2,FALSE))</f>
        <v>0</v>
      </c>
      <c r="P24" s="6">
        <f>IF(ISERROR(VLOOKUP(DATE($T$28,$U$28,1stCalendar!O30),$D$4:$E$45,2,FALSE)),0,VLOOKUP(DATE($T$28,$U$28,1stCalendar!O30),$D$4:$E$45,2,FALSE))</f>
        <v>0</v>
      </c>
      <c r="Q24" s="6">
        <f>IF(ISERROR(VLOOKUP(DATE($T$28,$U$28,1stCalendar!P30),$D$4:$E$45,2,FALSE)),0,VLOOKUP(DATE($T$28,$U$28,1stCalendar!P30),$D$4:$E$45,2,FALSE))</f>
        <v>0</v>
      </c>
      <c r="R24" s="6">
        <f>IF(ISERROR(VLOOKUP(DATE($T$28,$U$28,1stCalendar!Q30),$D$4:$E$45,2,FALSE)),0,VLOOKUP(DATE($T$28,$U$28,1stCalendar!Q30),$D$4:$E$45,2,FALSE))</f>
        <v>0</v>
      </c>
      <c r="S24" s="6">
        <f>IF(ISERROR(VLOOKUP(DATE($T$28,$U$28,1stCalendar!R30),$D$4:$E$45,2,FALSE)),0,VLOOKUP(DATE($T$28,$U$28,1stCalendar!R30),$D$4:$E$45,2,FALSE))</f>
        <v>0</v>
      </c>
      <c r="T24" s="6">
        <f>IF(ISERROR(VLOOKUP(DATE($T$28,$U$28,1stCalendar!S30),$D$4:$E$45,2,FALSE)),0,VLOOKUP(DATE($T$28,$U$28,1stCalendar!S30),$D$4:$E$45,2,FALSE))</f>
        <v>23</v>
      </c>
      <c r="U24" s="6">
        <f>IF(ISERROR(VLOOKUP(DATE($T$28,$U$28,1stCalendar!T30),$D$4:$E$45,2,FALSE)),0,VLOOKUP(DATE($T$28,$U$28,1stCalendar!T30),$D$4:$E$45,2,FALSE))</f>
        <v>0</v>
      </c>
      <c r="V24" s="6">
        <f aca="true" t="shared" si="6" ref="V24:V27">SUM(O24:U24)</f>
        <v>23</v>
      </c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1:38" ht="12.75">
      <c r="A25" s="23">
        <v>23</v>
      </c>
      <c r="B25" s="26"/>
      <c r="C25" s="26"/>
      <c r="D25" s="38">
        <f t="shared" si="0"/>
        <v>42524</v>
      </c>
      <c r="E25" s="5">
        <v>22</v>
      </c>
      <c r="F25" s="3"/>
      <c r="G25" s="6">
        <f>IF(ISERROR(VLOOKUP(DATE($L$28,$M$28,1stCalendar!F31),$D$4:$E$45,2,FALSE)),0,VLOOKUP(DATE($L$28,$M$28,1stCalendar!F31),$D$4:$E$45,2,FALSE))</f>
        <v>0</v>
      </c>
      <c r="H25" s="6">
        <f>IF(ISERROR(VLOOKUP(DATE($L$28,$M$28,1stCalendar!G31),$D$4:$E$45,2,FALSE)),0,VLOOKUP(DATE($L$28,$M$28,1stCalendar!G31),$D$4:$E$45,2,FALSE))</f>
        <v>0</v>
      </c>
      <c r="I25" s="6">
        <f>IF(ISERROR(VLOOKUP(DATE($L$28,$M$28,1stCalendar!H31),$D$4:$E$45,2,FALSE)),0,VLOOKUP(DATE($L$28,$M$28,1stCalendar!H31),$D$4:$E$45,2,FALSE))</f>
        <v>0</v>
      </c>
      <c r="J25" s="6">
        <f>IF(ISERROR(VLOOKUP(DATE($L$28,$M$28,1stCalendar!I31),$D$4:$E$45,2,FALSE)),0,VLOOKUP(DATE($L$28,$M$28,1stCalendar!I31),$D$4:$E$45,2,FALSE))</f>
        <v>0</v>
      </c>
      <c r="K25" s="6">
        <f>IF(ISERROR(VLOOKUP(DATE($L$28,$M$28,1stCalendar!J31),$D$4:$E$45,2,FALSE)),0,VLOOKUP(DATE($L$28,$M$28,1stCalendar!J31),$D$4:$E$45,2,FALSE))</f>
        <v>0</v>
      </c>
      <c r="L25" s="6">
        <f>IF(ISERROR(VLOOKUP(DATE($L$28,$M$28,1stCalendar!K31),$D$4:$E$45,2,FALSE)),0,VLOOKUP(DATE($L$28,$M$28,1stCalendar!K31),$D$4:$E$45,2,FALSE))</f>
        <v>20</v>
      </c>
      <c r="M25" s="6">
        <f>IF(ISERROR(VLOOKUP(DATE($L$28,$M$28,1stCalendar!L31),$D$4:$E$45,2,FALSE)),0,VLOOKUP(DATE($L$28,$M$28,1stCalendar!L31),$D$4:$E$45,2,FALSE))</f>
        <v>0</v>
      </c>
      <c r="N25" s="6">
        <f t="shared" si="5"/>
        <v>20</v>
      </c>
      <c r="O25" s="6">
        <f>IF(ISERROR(VLOOKUP(DATE($T$28,$U$28,1stCalendar!N31),$D$4:$E$45,2,FALSE)),0,VLOOKUP(DATE($T$28,$U$28,1stCalendar!N31),$D$4:$E$45,2,FALSE))</f>
        <v>0</v>
      </c>
      <c r="P25" s="6">
        <f>IF(ISERROR(VLOOKUP(DATE($T$28,$U$28,1stCalendar!O31),$D$4:$E$45,2,FALSE)),0,VLOOKUP(DATE($T$28,$U$28,1stCalendar!O31),$D$4:$E$45,2,FALSE))</f>
        <v>0</v>
      </c>
      <c r="Q25" s="6">
        <f>IF(ISERROR(VLOOKUP(DATE($T$28,$U$28,1stCalendar!P31),$D$4:$E$45,2,FALSE)),0,VLOOKUP(DATE($T$28,$U$28,1stCalendar!P31),$D$4:$E$45,2,FALSE))</f>
        <v>0</v>
      </c>
      <c r="R25" s="6">
        <f>IF(ISERROR(VLOOKUP(DATE($T$28,$U$28,1stCalendar!Q31),$D$4:$E$45,2,FALSE)),0,VLOOKUP(DATE($T$28,$U$28,1stCalendar!Q31),$D$4:$E$45,2,FALSE))</f>
        <v>0</v>
      </c>
      <c r="S25" s="6">
        <f>IF(ISERROR(VLOOKUP(DATE($T$28,$U$28,1stCalendar!R31),$D$4:$E$45,2,FALSE)),0,VLOOKUP(DATE($T$28,$U$28,1stCalendar!R31),$D$4:$E$45,2,FALSE))</f>
        <v>0</v>
      </c>
      <c r="T25" s="6">
        <f>IF(ISERROR(VLOOKUP(DATE($T$28,$U$28,1stCalendar!S31),$D$4:$E$45,2,FALSE)),0,VLOOKUP(DATE($T$28,$U$28,1stCalendar!S31),$D$4:$E$45,2,FALSE))</f>
        <v>24</v>
      </c>
      <c r="U25" s="6">
        <f>IF(ISERROR(VLOOKUP(DATE($T$28,$U$28,1stCalendar!T31),$D$4:$E$45,2,FALSE)),0,VLOOKUP(DATE($T$28,$U$28,1stCalendar!T31),$D$4:$E$45,2,FALSE))</f>
        <v>0</v>
      </c>
      <c r="V25" s="6">
        <f t="shared" si="6"/>
        <v>24</v>
      </c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38" ht="12.75">
      <c r="A26" s="23">
        <v>24</v>
      </c>
      <c r="B26" s="26"/>
      <c r="C26" s="26"/>
      <c r="D26" s="38">
        <f t="shared" si="0"/>
        <v>42531</v>
      </c>
      <c r="E26" s="5">
        <v>23</v>
      </c>
      <c r="F26" s="3"/>
      <c r="G26" s="6">
        <f>IF(ISERROR(VLOOKUP(DATE($L$28,$M$28,1stCalendar!F32),$D$4:$E$45,2,FALSE)),0,VLOOKUP(DATE($L$28,$M$28,1stCalendar!F32),$D$4:$E$45,2,FALSE))</f>
        <v>0</v>
      </c>
      <c r="H26" s="6">
        <f>IF(ISERROR(VLOOKUP(DATE($L$28,$M$28,1stCalendar!G32),$D$4:$E$45,2,FALSE)),0,VLOOKUP(DATE($L$28,$M$28,1stCalendar!G32),$D$4:$E$45,2,FALSE))</f>
        <v>0</v>
      </c>
      <c r="I26" s="6">
        <f>IF(ISERROR(VLOOKUP(DATE($L$28,$M$28,1stCalendar!H32),$D$4:$E$45,2,FALSE)),0,VLOOKUP(DATE($L$28,$M$28,1stCalendar!H32),$D$4:$E$45,2,FALSE))</f>
        <v>0</v>
      </c>
      <c r="J26" s="6">
        <f>IF(ISERROR(VLOOKUP(DATE($L$28,$M$28,1stCalendar!I32),$D$4:$E$45,2,FALSE)),0,VLOOKUP(DATE($L$28,$M$28,1stCalendar!I32),$D$4:$E$45,2,FALSE))</f>
        <v>0</v>
      </c>
      <c r="K26" s="6">
        <f>IF(ISERROR(VLOOKUP(DATE($L$28,$M$28,1stCalendar!J32),$D$4:$E$45,2,FALSE)),0,VLOOKUP(DATE($L$28,$M$28,1stCalendar!J32),$D$4:$E$45,2,FALSE))</f>
        <v>0</v>
      </c>
      <c r="L26" s="6">
        <f>IF(ISERROR(VLOOKUP(DATE($L$28,$M$28,1stCalendar!K32),$D$4:$E$45,2,FALSE)),0,VLOOKUP(DATE($L$28,$M$28,1stCalendar!K32),$D$4:$E$45,2,FALSE))</f>
        <v>21</v>
      </c>
      <c r="M26" s="6">
        <f>IF(ISERROR(VLOOKUP(DATE($L$28,$M$28,1stCalendar!L32),$D$4:$E$45,2,FALSE)),0,VLOOKUP(DATE($L$28,$M$28,1stCalendar!L32),$D$4:$E$45,2,FALSE))</f>
        <v>0</v>
      </c>
      <c r="N26" s="6">
        <f t="shared" si="5"/>
        <v>21</v>
      </c>
      <c r="O26" s="6">
        <f>IF(ISERROR(VLOOKUP(DATE($T$28,$U$28,1stCalendar!N32),$D$4:$E$45,2,FALSE)),0,VLOOKUP(DATE($T$28,$U$28,1stCalendar!N32),$D$4:$E$45,2,FALSE))</f>
        <v>0</v>
      </c>
      <c r="P26" s="6">
        <f>IF(ISERROR(VLOOKUP(DATE($T$28,$U$28,1stCalendar!O32),$D$4:$E$45,2,FALSE)),0,VLOOKUP(DATE($T$28,$U$28,1stCalendar!O32),$D$4:$E$45,2,FALSE))</f>
        <v>0</v>
      </c>
      <c r="Q26" s="6">
        <f>IF(ISERROR(VLOOKUP(DATE($T$28,$U$28,1stCalendar!P32),$D$4:$E$45,2,FALSE)),0,VLOOKUP(DATE($T$28,$U$28,1stCalendar!P32),$D$4:$E$45,2,FALSE))</f>
        <v>0</v>
      </c>
      <c r="R26" s="6">
        <f>IF(ISERROR(VLOOKUP(DATE($T$28,$U$28,1stCalendar!Q32),$D$4:$E$45,2,FALSE)),0,VLOOKUP(DATE($T$28,$U$28,1stCalendar!Q32),$D$4:$E$45,2,FALSE))</f>
        <v>0</v>
      </c>
      <c r="S26" s="6">
        <f>IF(ISERROR(VLOOKUP(DATE($T$28,$U$28,1stCalendar!R32),$D$4:$E$45,2,FALSE)),0,VLOOKUP(DATE($T$28,$U$28,1stCalendar!R32),$D$4:$E$45,2,FALSE))</f>
        <v>0</v>
      </c>
      <c r="T26" s="6">
        <f>IF(ISERROR(VLOOKUP(DATE($T$28,$U$28,1stCalendar!S32),$D$4:$E$45,2,FALSE)),0,VLOOKUP(DATE($T$28,$U$28,1stCalendar!S32),$D$4:$E$45,2,FALSE))</f>
        <v>25</v>
      </c>
      <c r="U26" s="6">
        <f>IF(ISERROR(VLOOKUP(DATE($T$28,$U$28,1stCalendar!T32),$D$4:$E$45,2,FALSE)),0,VLOOKUP(DATE($T$28,$U$28,1stCalendar!T32),$D$4:$E$45,2,FALSE))</f>
        <v>0</v>
      </c>
      <c r="V26" s="6">
        <f t="shared" si="6"/>
        <v>25</v>
      </c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ht="12.75">
      <c r="A27" s="23">
        <v>25</v>
      </c>
      <c r="B27" s="26"/>
      <c r="C27" s="26"/>
      <c r="D27" s="38">
        <f t="shared" si="0"/>
        <v>42538</v>
      </c>
      <c r="E27" s="5">
        <v>24</v>
      </c>
      <c r="F27" s="3"/>
      <c r="G27" s="6">
        <f>IF(ISERROR(VLOOKUP(DATE($L$28,$M$28,1stCalendar!F33),$D$4:$E$45,2,FALSE)),0,VLOOKUP(DATE($L$28,$M$28,1stCalendar!F33),$D$4:$E$45,2,FALSE))</f>
        <v>0</v>
      </c>
      <c r="H27" s="6">
        <f>IF(ISERROR(VLOOKUP(DATE($L$28,$M$28,1stCalendar!G33),$D$4:$E$45,2,FALSE)),0,VLOOKUP(DATE($L$28,$M$28,1stCalendar!G33),$D$4:$E$45,2,FALSE))</f>
        <v>0</v>
      </c>
      <c r="I27" s="6">
        <f>IF(ISERROR(VLOOKUP(DATE($L$28,$M$28,1stCalendar!H33),$D$4:$E$45,2,FALSE)),0,VLOOKUP(DATE($L$28,$M$28,1stCalendar!H33),$D$4:$E$45,2,FALSE))</f>
        <v>0</v>
      </c>
      <c r="J27" s="6">
        <f>IF(ISERROR(VLOOKUP(DATE($L$28,$M$28,1stCalendar!I33),$D$4:$E$45,2,FALSE)),0,VLOOKUP(DATE($L$28,$M$28,1stCalendar!I33),$D$4:$E$45,2,FALSE))</f>
        <v>0</v>
      </c>
      <c r="K27" s="6">
        <f>IF(ISERROR(VLOOKUP(DATE($L$28,$M$28,1stCalendar!J33),$D$4:$E$45,2,FALSE)),0,VLOOKUP(DATE($L$28,$M$28,1stCalendar!J33),$D$4:$E$45,2,FALSE))</f>
        <v>0</v>
      </c>
      <c r="L27" s="6">
        <f>IF(ISERROR(VLOOKUP(DATE($L$28,$M$28,1stCalendar!K33),$D$4:$E$45,2,FALSE)),0,VLOOKUP(DATE($L$28,$M$28,1stCalendar!K33),$D$4:$E$45,2,FALSE))</f>
        <v>0</v>
      </c>
      <c r="M27" s="6">
        <f>IF(ISERROR(VLOOKUP(DATE($L$28,$M$28,1stCalendar!L33),$D$4:$E$45,2,FALSE)),0,VLOOKUP(DATE($L$28,$M$28,1stCalendar!L33),$D$4:$E$45,2,FALSE))</f>
        <v>0</v>
      </c>
      <c r="N27" s="6">
        <f t="shared" si="5"/>
        <v>0</v>
      </c>
      <c r="O27" s="6">
        <f>IF(ISERROR(VLOOKUP(DATE($T$28,$U$28,1stCalendar!N33),$D$4:$E$45,2,FALSE)),0,VLOOKUP(DATE($T$28,$U$28,1stCalendar!N33),$D$4:$E$45,2,FALSE))</f>
        <v>0</v>
      </c>
      <c r="P27" s="6">
        <f>IF(ISERROR(VLOOKUP(DATE($T$28,$U$28,1stCalendar!O33),$D$4:$E$45,2,FALSE)),0,VLOOKUP(DATE($T$28,$U$28,1stCalendar!O33),$D$4:$E$45,2,FALSE))</f>
        <v>0</v>
      </c>
      <c r="Q27" s="6">
        <f>IF(ISERROR(VLOOKUP(DATE($T$28,$U$28,1stCalendar!P33),$D$4:$E$45,2,FALSE)),0,VLOOKUP(DATE($T$28,$U$28,1stCalendar!P33),$D$4:$E$45,2,FALSE))</f>
        <v>0</v>
      </c>
      <c r="R27" s="6">
        <f>IF(ISERROR(VLOOKUP(DATE($T$28,$U$28,1stCalendar!Q33),$D$4:$E$45,2,FALSE)),0,VLOOKUP(DATE($T$28,$U$28,1stCalendar!Q33),$D$4:$E$45,2,FALSE))</f>
        <v>0</v>
      </c>
      <c r="S27" s="6">
        <f>IF(ISERROR(VLOOKUP(DATE($T$28,$U$28,1stCalendar!R33),$D$4:$E$45,2,FALSE)),0,VLOOKUP(DATE($T$28,$U$28,1stCalendar!R33),$D$4:$E$45,2,FALSE))</f>
        <v>0</v>
      </c>
      <c r="T27" s="6">
        <f>IF(ISERROR(VLOOKUP(DATE($T$28,$U$28,1stCalendar!S33),$D$4:$E$45,2,FALSE)),0,VLOOKUP(DATE($T$28,$U$28,1stCalendar!S33),$D$4:$E$45,2,FALSE))</f>
        <v>0</v>
      </c>
      <c r="U27" s="6">
        <f>IF(ISERROR(VLOOKUP(DATE($T$28,$U$28,1stCalendar!T33),$D$4:$E$45,2,FALSE)),0,VLOOKUP(DATE($T$28,$U$28,1stCalendar!T33),$D$4:$E$45,2,FALSE))</f>
        <v>0</v>
      </c>
      <c r="V27" s="6">
        <f t="shared" si="6"/>
        <v>0</v>
      </c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38" ht="12.75">
      <c r="A28" s="23">
        <v>26</v>
      </c>
      <c r="B28" s="26"/>
      <c r="C28" s="26"/>
      <c r="D28" s="38">
        <f t="shared" si="0"/>
        <v>42545</v>
      </c>
      <c r="E28" s="5">
        <v>25</v>
      </c>
      <c r="F28" s="3"/>
      <c r="G28" s="6">
        <f>IF(ISERROR(VLOOKUP(DATE($L$28,$M$28,1stCalendar!F34),$D$4:$E$45,2,FALSE)),0,VLOOKUP(DATE($L$28,$M$28,1stCalendar!F34),$D$4:$E$45,2,FALSE))</f>
        <v>0</v>
      </c>
      <c r="H28" s="6">
        <f>IF(ISERROR(VLOOKUP(DATE($L$28,$M$28,1stCalendar!G34),$D$4:$E$45,2,FALSE)),0,VLOOKUP(DATE($L$28,$M$28,1stCalendar!G34),$D$4:$E$45,2,FALSE))</f>
        <v>0</v>
      </c>
      <c r="I28" s="6"/>
      <c r="J28" s="6"/>
      <c r="K28" s="6"/>
      <c r="L28" s="6">
        <f>1stCalendar!K34</f>
        <v>2016</v>
      </c>
      <c r="M28" s="6">
        <f>1stCalendar!L34</f>
        <v>5</v>
      </c>
      <c r="N28" s="6">
        <f>SUM(G28:H28)</f>
        <v>0</v>
      </c>
      <c r="O28" s="6">
        <f>IF(ISERROR(VLOOKUP(DATE($T$28,$U$28,1stCalendar!N34),$D$4:$E$45,2,FALSE)),0,VLOOKUP(DATE($T$28,$U$28,1stCalendar!N34),$D$4:$E$45,2,FALSE))</f>
        <v>0</v>
      </c>
      <c r="P28" s="6">
        <f>IF(ISERROR(VLOOKUP(DATE($T$28,$U$28,1stCalendar!O34),$D$4:$E$45,2,FALSE)),0,VLOOKUP(DATE($T$28,$U$28,1stCalendar!O34),$D$4:$E$45,2,FALSE))</f>
        <v>0</v>
      </c>
      <c r="Q28" s="6"/>
      <c r="R28" s="6"/>
      <c r="S28" s="6"/>
      <c r="T28" s="6">
        <f>1stCalendar!S34</f>
        <v>2016</v>
      </c>
      <c r="U28" s="6">
        <f>1stCalendar!T34</f>
        <v>6</v>
      </c>
      <c r="V28" s="6">
        <f>SUM(O28:P28)</f>
        <v>0</v>
      </c>
      <c r="W28" s="6"/>
      <c r="X28" s="6"/>
      <c r="AD28" s="6"/>
      <c r="AE28" s="6"/>
      <c r="AF28" s="6"/>
      <c r="AL28" s="6"/>
    </row>
    <row r="29" spans="1:38" ht="12.75">
      <c r="A29" s="23">
        <v>27</v>
      </c>
      <c r="B29" s="26"/>
      <c r="C29" s="26"/>
      <c r="D29" s="38">
        <f t="shared" si="0"/>
        <v>42552</v>
      </c>
      <c r="E29" s="5">
        <v>26</v>
      </c>
      <c r="F29" s="3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AD29" s="6"/>
      <c r="AL29" s="6"/>
    </row>
    <row r="30" spans="1:38" ht="12.75">
      <c r="A30" s="23">
        <v>28</v>
      </c>
      <c r="B30" s="26"/>
      <c r="C30" s="26"/>
      <c r="D30" s="38">
        <f t="shared" si="0"/>
        <v>42559</v>
      </c>
      <c r="E30" s="5">
        <v>27</v>
      </c>
      <c r="F30" s="3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AD30" s="6"/>
      <c r="AL30" s="6"/>
    </row>
    <row r="31" spans="1:38" ht="12.75">
      <c r="A31" s="23">
        <v>29</v>
      </c>
      <c r="B31" s="26"/>
      <c r="C31" s="26"/>
      <c r="D31" s="38">
        <f t="shared" si="0"/>
        <v>42566</v>
      </c>
      <c r="E31" s="5">
        <v>28</v>
      </c>
      <c r="F31" s="3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AD31" s="6"/>
      <c r="AL31" s="6"/>
    </row>
    <row r="32" spans="1:38" ht="12.75">
      <c r="A32" s="23">
        <v>30</v>
      </c>
      <c r="B32" s="26"/>
      <c r="C32" s="26"/>
      <c r="D32" s="38">
        <f t="shared" si="0"/>
        <v>42573</v>
      </c>
      <c r="E32" s="5">
        <v>29</v>
      </c>
      <c r="F32" s="3"/>
      <c r="G32" s="6">
        <f>IF(ISERROR(VLOOKUP(DATE($L$37,$M$37,1stCalendar!F38),$D$4:$E$45,2,FALSE)),0,VLOOKUP(DATE($L$37,$M$37,1stCalendar!F38),$D$4:$E$45,2,FALSE))</f>
        <v>0</v>
      </c>
      <c r="H32" s="6">
        <f>IF(ISERROR(VLOOKUP(DATE($L$37,$M$37,1stCalendar!G38),$D$4:$E$45,2,FALSE)),0,VLOOKUP(DATE($L$37,$M$37,1stCalendar!G38),$D$4:$E$45,2,FALSE))</f>
        <v>0</v>
      </c>
      <c r="I32" s="6">
        <f>IF(ISERROR(VLOOKUP(DATE($L$37,$M$37,1stCalendar!H38),$D$4:$E$45,2,FALSE)),0,VLOOKUP(DATE($L$37,$M$37,1stCalendar!H38),$D$4:$E$45,2,FALSE))</f>
        <v>0</v>
      </c>
      <c r="J32" s="6">
        <f>IF(ISERROR(VLOOKUP(DATE($L$37,$M$37,1stCalendar!I38),$D$4:$E$45,2,FALSE)),0,VLOOKUP(DATE($L$37,$M$37,1stCalendar!I38),$D$4:$E$45,2,FALSE))</f>
        <v>0</v>
      </c>
      <c r="K32" s="6">
        <f>IF(ISERROR(VLOOKUP(DATE($L$37,$M$37,1stCalendar!J38),$D$4:$E$45,2,FALSE)),0,VLOOKUP(DATE($L$37,$M$37,1stCalendar!J38),$D$4:$E$45,2,FALSE))</f>
        <v>0</v>
      </c>
      <c r="L32" s="6">
        <f>IF(ISERROR(VLOOKUP(DATE($L$37,$M$37,1stCalendar!K38),$D$4:$E$45,2,FALSE)),0,VLOOKUP(DATE($L$37,$M$37,1stCalendar!K38),$D$4:$E$45,2,FALSE))</f>
        <v>26</v>
      </c>
      <c r="M32" s="6">
        <f>IF(ISERROR(VLOOKUP(DATE($L$37,$M$37,1stCalendar!L38),$D$4:$E$45,2,FALSE)),0,VLOOKUP(DATE($L$37,$M$37,1stCalendar!L38),$D$4:$E$45,2,FALSE))</f>
        <v>0</v>
      </c>
      <c r="N32" s="6">
        <f>SUM(G32:M32)</f>
        <v>26</v>
      </c>
      <c r="O32" s="6">
        <f>IF(ISERROR(VLOOKUP(DATE($T$37,$U$37,1stCalendar!N38),$D$4:$E$45,2,FALSE)),0,VLOOKUP(DATE($T$37,$U$37,1stCalendar!N38),$D$4:$E$45,2,FALSE))</f>
        <v>0</v>
      </c>
      <c r="P32" s="6">
        <f>IF(ISERROR(VLOOKUP(DATE($T$37,$U$37,1stCalendar!O38),$D$4:$E$45,2,FALSE)),0,VLOOKUP(DATE($T$37,$U$37,1stCalendar!O38),$D$4:$E$45,2,FALSE))</f>
        <v>0</v>
      </c>
      <c r="Q32" s="6">
        <f>IF(ISERROR(VLOOKUP(DATE($T$37,$U$37,1stCalendar!P38),$D$4:$E$45,2,FALSE)),0,VLOOKUP(DATE($T$37,$U$37,1stCalendar!P38),$D$4:$E$45,2,FALSE))</f>
        <v>0</v>
      </c>
      <c r="R32" s="6">
        <f>IF(ISERROR(VLOOKUP(DATE($T$37,$U$37,1stCalendar!Q38),$D$4:$E$45,2,FALSE)),0,VLOOKUP(DATE($T$37,$U$37,1stCalendar!Q38),$D$4:$E$45,2,FALSE))</f>
        <v>0</v>
      </c>
      <c r="S32" s="6">
        <f>IF(ISERROR(VLOOKUP(DATE($T$37,$U$37,1stCalendar!R38),$D$4:$E$45,2,FALSE)),0,VLOOKUP(DATE($T$37,$U$37,1stCalendar!R38),$D$4:$E$45,2,FALSE))</f>
        <v>0</v>
      </c>
      <c r="T32" s="6">
        <f>IF(ISERROR(VLOOKUP(DATE($T$37,$U$37,1stCalendar!S38),$D$4:$E$45,2,FALSE)),0,VLOOKUP(DATE($T$37,$U$37,1stCalendar!S38),$D$4:$E$45,2,FALSE))</f>
        <v>31</v>
      </c>
      <c r="U32" s="6">
        <f>IF(ISERROR(VLOOKUP(DATE($T$37,$U$37,1stCalendar!T38),$D$4:$E$45,2,FALSE)),0,VLOOKUP(DATE($T$37,$U$37,1stCalendar!T38),$D$4:$E$45,2,FALSE))</f>
        <v>0</v>
      </c>
      <c r="V32" s="6">
        <f>SUM(O32:U32)</f>
        <v>31</v>
      </c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</row>
    <row r="33" spans="1:38" ht="12.75">
      <c r="A33" s="23">
        <v>31</v>
      </c>
      <c r="B33" s="26"/>
      <c r="C33" s="26"/>
      <c r="D33" s="38">
        <f t="shared" si="0"/>
        <v>42580</v>
      </c>
      <c r="E33" s="5">
        <v>30</v>
      </c>
      <c r="F33" s="3"/>
      <c r="G33" s="6">
        <f>IF(ISERROR(VLOOKUP(DATE($L$37,$M$37,1stCalendar!F39),$D$4:$E$45,2,FALSE)),0,VLOOKUP(DATE($L$37,$M$37,1stCalendar!F39),$D$4:$E$45,2,FALSE))</f>
        <v>0</v>
      </c>
      <c r="H33" s="6">
        <f>IF(ISERROR(VLOOKUP(DATE($L$37,$M$37,1stCalendar!G39),$D$4:$E$45,2,FALSE)),0,VLOOKUP(DATE($L$37,$M$37,1stCalendar!G39),$D$4:$E$45,2,FALSE))</f>
        <v>0</v>
      </c>
      <c r="I33" s="6">
        <f>IF(ISERROR(VLOOKUP(DATE($L$37,$M$37,1stCalendar!H39),$D$4:$E$45,2,FALSE)),0,VLOOKUP(DATE($L$37,$M$37,1stCalendar!H39),$D$4:$E$45,2,FALSE))</f>
        <v>0</v>
      </c>
      <c r="J33" s="6">
        <f>IF(ISERROR(VLOOKUP(DATE($L$37,$M$37,1stCalendar!I39),$D$4:$E$45,2,FALSE)),0,VLOOKUP(DATE($L$37,$M$37,1stCalendar!I39),$D$4:$E$45,2,FALSE))</f>
        <v>0</v>
      </c>
      <c r="K33" s="6">
        <f>IF(ISERROR(VLOOKUP(DATE($L$37,$M$37,1stCalendar!J39),$D$4:$E$45,2,FALSE)),0,VLOOKUP(DATE($L$37,$M$37,1stCalendar!J39),$D$4:$E$45,2,FALSE))</f>
        <v>0</v>
      </c>
      <c r="L33" s="6">
        <f>IF(ISERROR(VLOOKUP(DATE($L$37,$M$37,1stCalendar!K39),$D$4:$E$45,2,FALSE)),0,VLOOKUP(DATE($L$37,$M$37,1stCalendar!K39),$D$4:$E$45,2,FALSE))</f>
        <v>27</v>
      </c>
      <c r="M33" s="6">
        <f>IF(ISERROR(VLOOKUP(DATE($L$37,$M$37,1stCalendar!L39),$D$4:$E$45,2,FALSE)),0,VLOOKUP(DATE($L$37,$M$37,1stCalendar!L39),$D$4:$E$45,2,FALSE))</f>
        <v>0</v>
      </c>
      <c r="N33" s="6">
        <f aca="true" t="shared" si="7" ref="N33:N36">SUM(G33:M33)</f>
        <v>27</v>
      </c>
      <c r="O33" s="6">
        <f>IF(ISERROR(VLOOKUP(DATE($T$37,$U$37,1stCalendar!N39),$D$4:$E$45,2,FALSE)),0,VLOOKUP(DATE($T$37,$U$37,1stCalendar!N39),$D$4:$E$45,2,FALSE))</f>
        <v>0</v>
      </c>
      <c r="P33" s="6">
        <f>IF(ISERROR(VLOOKUP(DATE($T$37,$U$37,1stCalendar!O39),$D$4:$E$45,2,FALSE)),0,VLOOKUP(DATE($T$37,$U$37,1stCalendar!O39),$D$4:$E$45,2,FALSE))</f>
        <v>0</v>
      </c>
      <c r="Q33" s="6">
        <f>IF(ISERROR(VLOOKUP(DATE($T$37,$U$37,1stCalendar!P39),$D$4:$E$45,2,FALSE)),0,VLOOKUP(DATE($T$37,$U$37,1stCalendar!P39),$D$4:$E$45,2,FALSE))</f>
        <v>0</v>
      </c>
      <c r="R33" s="6">
        <f>IF(ISERROR(VLOOKUP(DATE($T$37,$U$37,1stCalendar!Q39),$D$4:$E$45,2,FALSE)),0,VLOOKUP(DATE($T$37,$U$37,1stCalendar!Q39),$D$4:$E$45,2,FALSE))</f>
        <v>0</v>
      </c>
      <c r="S33" s="6">
        <f>IF(ISERROR(VLOOKUP(DATE($T$37,$U$37,1stCalendar!R39),$D$4:$E$45,2,FALSE)),0,VLOOKUP(DATE($T$37,$U$37,1stCalendar!R39),$D$4:$E$45,2,FALSE))</f>
        <v>0</v>
      </c>
      <c r="T33" s="6">
        <f>IF(ISERROR(VLOOKUP(DATE($T$37,$U$37,1stCalendar!S39),$D$4:$E$45,2,FALSE)),0,VLOOKUP(DATE($T$37,$U$37,1stCalendar!S39),$D$4:$E$45,2,FALSE))</f>
        <v>32</v>
      </c>
      <c r="U33" s="6">
        <f>IF(ISERROR(VLOOKUP(DATE($T$37,$U$37,1stCalendar!T39),$D$4:$E$45,2,FALSE)),0,VLOOKUP(DATE($T$37,$U$37,1stCalendar!T39),$D$4:$E$45,2,FALSE))</f>
        <v>0</v>
      </c>
      <c r="V33" s="6">
        <f aca="true" t="shared" si="8" ref="V33:V36">SUM(O33:U33)</f>
        <v>32</v>
      </c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</row>
    <row r="34" spans="1:38" ht="12.75">
      <c r="A34" s="23">
        <v>32</v>
      </c>
      <c r="B34" s="26"/>
      <c r="C34" s="26"/>
      <c r="D34" s="38">
        <f t="shared" si="0"/>
        <v>42587</v>
      </c>
      <c r="E34" s="5">
        <v>31</v>
      </c>
      <c r="F34" s="3"/>
      <c r="G34" s="6">
        <f>IF(ISERROR(VLOOKUP(DATE($L$37,$M$37,1stCalendar!F40),$D$4:$E$45,2,FALSE)),0,VLOOKUP(DATE($L$37,$M$37,1stCalendar!F40),$D$4:$E$45,2,FALSE))</f>
        <v>0</v>
      </c>
      <c r="H34" s="6">
        <f>IF(ISERROR(VLOOKUP(DATE($L$37,$M$37,1stCalendar!G40),$D$4:$E$45,2,FALSE)),0,VLOOKUP(DATE($L$37,$M$37,1stCalendar!G40),$D$4:$E$45,2,FALSE))</f>
        <v>0</v>
      </c>
      <c r="I34" s="6">
        <f>IF(ISERROR(VLOOKUP(DATE($L$37,$M$37,1stCalendar!H40),$D$4:$E$45,2,FALSE)),0,VLOOKUP(DATE($L$37,$M$37,1stCalendar!H40),$D$4:$E$45,2,FALSE))</f>
        <v>0</v>
      </c>
      <c r="J34" s="6">
        <f>IF(ISERROR(VLOOKUP(DATE($L$37,$M$37,1stCalendar!I40),$D$4:$E$45,2,FALSE)),0,VLOOKUP(DATE($L$37,$M$37,1stCalendar!I40),$D$4:$E$45,2,FALSE))</f>
        <v>0</v>
      </c>
      <c r="K34" s="6">
        <f>IF(ISERROR(VLOOKUP(DATE($L$37,$M$37,1stCalendar!J40),$D$4:$E$45,2,FALSE)),0,VLOOKUP(DATE($L$37,$M$37,1stCalendar!J40),$D$4:$E$45,2,FALSE))</f>
        <v>0</v>
      </c>
      <c r="L34" s="6">
        <f>IF(ISERROR(VLOOKUP(DATE($L$37,$M$37,1stCalendar!K40),$D$4:$E$45,2,FALSE)),0,VLOOKUP(DATE($L$37,$M$37,1stCalendar!K40),$D$4:$E$45,2,FALSE))</f>
        <v>28</v>
      </c>
      <c r="M34" s="6">
        <f>IF(ISERROR(VLOOKUP(DATE($L$37,$M$37,1stCalendar!L40),$D$4:$E$45,2,FALSE)),0,VLOOKUP(DATE($L$37,$M$37,1stCalendar!L40),$D$4:$E$45,2,FALSE))</f>
        <v>0</v>
      </c>
      <c r="N34" s="6">
        <f t="shared" si="7"/>
        <v>28</v>
      </c>
      <c r="O34" s="6">
        <f>IF(ISERROR(VLOOKUP(DATE($T$37,$U$37,1stCalendar!N40),$D$4:$E$45,2,FALSE)),0,VLOOKUP(DATE($T$37,$U$37,1stCalendar!N40),$D$4:$E$45,2,FALSE))</f>
        <v>0</v>
      </c>
      <c r="P34" s="6">
        <f>IF(ISERROR(VLOOKUP(DATE($T$37,$U$37,1stCalendar!O40),$D$4:$E$45,2,FALSE)),0,VLOOKUP(DATE($T$37,$U$37,1stCalendar!O40),$D$4:$E$45,2,FALSE))</f>
        <v>0</v>
      </c>
      <c r="Q34" s="6">
        <f>IF(ISERROR(VLOOKUP(DATE($T$37,$U$37,1stCalendar!P40),$D$4:$E$45,2,FALSE)),0,VLOOKUP(DATE($T$37,$U$37,1stCalendar!P40),$D$4:$E$45,2,FALSE))</f>
        <v>0</v>
      </c>
      <c r="R34" s="6">
        <f>IF(ISERROR(VLOOKUP(DATE($T$37,$U$37,1stCalendar!Q40),$D$4:$E$45,2,FALSE)),0,VLOOKUP(DATE($T$37,$U$37,1stCalendar!Q40),$D$4:$E$45,2,FALSE))</f>
        <v>0</v>
      </c>
      <c r="S34" s="6">
        <f>IF(ISERROR(VLOOKUP(DATE($T$37,$U$37,1stCalendar!R40),$D$4:$E$45,2,FALSE)),0,VLOOKUP(DATE($T$37,$U$37,1stCalendar!R40),$D$4:$E$45,2,FALSE))</f>
        <v>0</v>
      </c>
      <c r="T34" s="6">
        <f>IF(ISERROR(VLOOKUP(DATE($T$37,$U$37,1stCalendar!S40),$D$4:$E$45,2,FALSE)),0,VLOOKUP(DATE($T$37,$U$37,1stCalendar!S40),$D$4:$E$45,2,FALSE))</f>
        <v>33</v>
      </c>
      <c r="U34" s="6">
        <f>IF(ISERROR(VLOOKUP(DATE($T$37,$U$37,1stCalendar!T40),$D$4:$E$45,2,FALSE)),0,VLOOKUP(DATE($T$37,$U$37,1stCalendar!T40),$D$4:$E$45,2,FALSE))</f>
        <v>0</v>
      </c>
      <c r="V34" s="6">
        <f t="shared" si="8"/>
        <v>33</v>
      </c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1:38" ht="12.75">
      <c r="A35" s="23">
        <v>33</v>
      </c>
      <c r="B35" s="26"/>
      <c r="C35" s="26"/>
      <c r="D35" s="38">
        <f t="shared" si="0"/>
        <v>42594</v>
      </c>
      <c r="E35" s="5">
        <v>32</v>
      </c>
      <c r="G35" s="6">
        <f>IF(ISERROR(VLOOKUP(DATE($L$37,$M$37,1stCalendar!F41),$D$4:$E$45,2,FALSE)),0,VLOOKUP(DATE($L$37,$M$37,1stCalendar!F41),$D$4:$E$45,2,FALSE))</f>
        <v>0</v>
      </c>
      <c r="H35" s="6">
        <f>IF(ISERROR(VLOOKUP(DATE($L$37,$M$37,1stCalendar!G41),$D$4:$E$45,2,FALSE)),0,VLOOKUP(DATE($L$37,$M$37,1stCalendar!G41),$D$4:$E$45,2,FALSE))</f>
        <v>0</v>
      </c>
      <c r="I35" s="6">
        <f>IF(ISERROR(VLOOKUP(DATE($L$37,$M$37,1stCalendar!H41),$D$4:$E$45,2,FALSE)),0,VLOOKUP(DATE($L$37,$M$37,1stCalendar!H41),$D$4:$E$45,2,FALSE))</f>
        <v>0</v>
      </c>
      <c r="J35" s="6">
        <f>IF(ISERROR(VLOOKUP(DATE($L$37,$M$37,1stCalendar!I41),$D$4:$E$45,2,FALSE)),0,VLOOKUP(DATE($L$37,$M$37,1stCalendar!I41),$D$4:$E$45,2,FALSE))</f>
        <v>0</v>
      </c>
      <c r="K35" s="6">
        <f>IF(ISERROR(VLOOKUP(DATE($L$37,$M$37,1stCalendar!J41),$D$4:$E$45,2,FALSE)),0,VLOOKUP(DATE($L$37,$M$37,1stCalendar!J41),$D$4:$E$45,2,FALSE))</f>
        <v>0</v>
      </c>
      <c r="L35" s="6">
        <f>IF(ISERROR(VLOOKUP(DATE($L$37,$M$37,1stCalendar!K41),$D$4:$E$45,2,FALSE)),0,VLOOKUP(DATE($L$37,$M$37,1stCalendar!K41),$D$4:$E$45,2,FALSE))</f>
        <v>29</v>
      </c>
      <c r="M35" s="6">
        <f>IF(ISERROR(VLOOKUP(DATE($L$37,$M$37,1stCalendar!L41),$D$4:$E$45,2,FALSE)),0,VLOOKUP(DATE($L$37,$M$37,1stCalendar!L41),$D$4:$E$45,2,FALSE))</f>
        <v>0</v>
      </c>
      <c r="N35" s="6">
        <f t="shared" si="7"/>
        <v>29</v>
      </c>
      <c r="O35" s="6">
        <f>IF(ISERROR(VLOOKUP(DATE($T$37,$U$37,1stCalendar!N41),$D$4:$E$45,2,FALSE)),0,VLOOKUP(DATE($T$37,$U$37,1stCalendar!N41),$D$4:$E$45,2,FALSE))</f>
        <v>0</v>
      </c>
      <c r="P35" s="6">
        <f>IF(ISERROR(VLOOKUP(DATE($T$37,$U$37,1stCalendar!O41),$D$4:$E$45,2,FALSE)),0,VLOOKUP(DATE($T$37,$U$37,1stCalendar!O41),$D$4:$E$45,2,FALSE))</f>
        <v>0</v>
      </c>
      <c r="Q35" s="6">
        <f>IF(ISERROR(VLOOKUP(DATE($T$37,$U$37,1stCalendar!P41),$D$4:$E$45,2,FALSE)),0,VLOOKUP(DATE($T$37,$U$37,1stCalendar!P41),$D$4:$E$45,2,FALSE))</f>
        <v>0</v>
      </c>
      <c r="R35" s="6">
        <f>IF(ISERROR(VLOOKUP(DATE($T$37,$U$37,1stCalendar!Q41),$D$4:$E$45,2,FALSE)),0,VLOOKUP(DATE($T$37,$U$37,1stCalendar!Q41),$D$4:$E$45,2,FALSE))</f>
        <v>0</v>
      </c>
      <c r="S35" s="6">
        <f>IF(ISERROR(VLOOKUP(DATE($T$37,$U$37,1stCalendar!R41),$D$4:$E$45,2,FALSE)),0,VLOOKUP(DATE($T$37,$U$37,1stCalendar!R41),$D$4:$E$45,2,FALSE))</f>
        <v>0</v>
      </c>
      <c r="T35" s="6">
        <f>IF(ISERROR(VLOOKUP(DATE($T$37,$U$37,1stCalendar!S41),$D$4:$E$45,2,FALSE)),0,VLOOKUP(DATE($T$37,$U$37,1stCalendar!S41),$D$4:$E$45,2,FALSE))</f>
        <v>34</v>
      </c>
      <c r="U35" s="6">
        <f>IF(ISERROR(VLOOKUP(DATE($T$37,$U$37,1stCalendar!T41),$D$4:$E$45,2,FALSE)),0,VLOOKUP(DATE($T$37,$U$37,1stCalendar!T41),$D$4:$E$45,2,FALSE))</f>
        <v>0</v>
      </c>
      <c r="V35" s="6">
        <f t="shared" si="8"/>
        <v>34</v>
      </c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ht="12.75">
      <c r="A36" s="23">
        <v>34</v>
      </c>
      <c r="B36" s="26"/>
      <c r="C36" s="26"/>
      <c r="D36" s="38">
        <f t="shared" si="0"/>
        <v>42601</v>
      </c>
      <c r="E36" s="5">
        <v>33</v>
      </c>
      <c r="G36" s="6">
        <f>IF(ISERROR(VLOOKUP(DATE($L$37,$M$37,1stCalendar!F42),$D$4:$E$45,2,FALSE)),0,VLOOKUP(DATE($L$37,$M$37,1stCalendar!F42),$D$4:$E$45,2,FALSE))</f>
        <v>0</v>
      </c>
      <c r="H36" s="6">
        <f>IF(ISERROR(VLOOKUP(DATE($L$37,$M$37,1stCalendar!G42),$D$4:$E$45,2,FALSE)),0,VLOOKUP(DATE($L$37,$M$37,1stCalendar!G42),$D$4:$E$45,2,FALSE))</f>
        <v>0</v>
      </c>
      <c r="I36" s="6">
        <f>IF(ISERROR(VLOOKUP(DATE($L$37,$M$37,1stCalendar!H42),$D$4:$E$45,2,FALSE)),0,VLOOKUP(DATE($L$37,$M$37,1stCalendar!H42),$D$4:$E$45,2,FALSE))</f>
        <v>0</v>
      </c>
      <c r="J36" s="6">
        <f>IF(ISERROR(VLOOKUP(DATE($L$37,$M$37,1stCalendar!I42),$D$4:$E$45,2,FALSE)),0,VLOOKUP(DATE($L$37,$M$37,1stCalendar!I42),$D$4:$E$45,2,FALSE))</f>
        <v>0</v>
      </c>
      <c r="K36" s="6">
        <f>IF(ISERROR(VLOOKUP(DATE($L$37,$M$37,1stCalendar!J42),$D$4:$E$45,2,FALSE)),0,VLOOKUP(DATE($L$37,$M$37,1stCalendar!J42),$D$4:$E$45,2,FALSE))</f>
        <v>0</v>
      </c>
      <c r="L36" s="6">
        <f>IF(ISERROR(VLOOKUP(DATE($L$37,$M$37,1stCalendar!K42),$D$4:$E$45,2,FALSE)),0,VLOOKUP(DATE($L$37,$M$37,1stCalendar!K42),$D$4:$E$45,2,FALSE))</f>
        <v>30</v>
      </c>
      <c r="M36" s="6">
        <f>IF(ISERROR(VLOOKUP(DATE($L$37,$M$37,1stCalendar!L42),$D$4:$E$45,2,FALSE)),0,VLOOKUP(DATE($L$37,$M$37,1stCalendar!L42),$D$4:$E$45,2,FALSE))</f>
        <v>0</v>
      </c>
      <c r="N36" s="6">
        <f t="shared" si="7"/>
        <v>30</v>
      </c>
      <c r="O36" s="6">
        <f>IF(ISERROR(VLOOKUP(DATE($T$37,$U$37,1stCalendar!N42),$D$4:$E$45,2,FALSE)),0,VLOOKUP(DATE($T$37,$U$37,1stCalendar!N42),$D$4:$E$45,2,FALSE))</f>
        <v>0</v>
      </c>
      <c r="P36" s="6">
        <f>IF(ISERROR(VLOOKUP(DATE($T$37,$U$37,1stCalendar!O42),$D$4:$E$45,2,FALSE)),0,VLOOKUP(DATE($T$37,$U$37,1stCalendar!O42),$D$4:$E$45,2,FALSE))</f>
        <v>0</v>
      </c>
      <c r="Q36" s="6">
        <f>IF(ISERROR(VLOOKUP(DATE($T$37,$U$37,1stCalendar!P42),$D$4:$E$45,2,FALSE)),0,VLOOKUP(DATE($T$37,$U$37,1stCalendar!P42),$D$4:$E$45,2,FALSE))</f>
        <v>0</v>
      </c>
      <c r="R36" s="6">
        <f>IF(ISERROR(VLOOKUP(DATE($T$37,$U$37,1stCalendar!Q42),$D$4:$E$45,2,FALSE)),0,VLOOKUP(DATE($T$37,$U$37,1stCalendar!Q42),$D$4:$E$45,2,FALSE))</f>
        <v>0</v>
      </c>
      <c r="S36" s="6">
        <f>IF(ISERROR(VLOOKUP(DATE($T$37,$U$37,1stCalendar!R42),$D$4:$E$45,2,FALSE)),0,VLOOKUP(DATE($T$37,$U$37,1stCalendar!R42),$D$4:$E$45,2,FALSE))</f>
        <v>0</v>
      </c>
      <c r="T36" s="6">
        <f>IF(ISERROR(VLOOKUP(DATE($T$37,$U$37,1stCalendar!S42),$D$4:$E$45,2,FALSE)),0,VLOOKUP(DATE($T$37,$U$37,1stCalendar!S42),$D$4:$E$45,2,FALSE))</f>
        <v>0</v>
      </c>
      <c r="U36" s="6">
        <f>IF(ISERROR(VLOOKUP(DATE($T$37,$U$37,1stCalendar!T42),$D$4:$E$45,2,FALSE)),0,VLOOKUP(DATE($T$37,$U$37,1stCalendar!T42),$D$4:$E$45,2,FALSE))</f>
        <v>0</v>
      </c>
      <c r="V36" s="6">
        <f t="shared" si="8"/>
        <v>0</v>
      </c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ht="12.75">
      <c r="A37" s="23">
        <v>35</v>
      </c>
      <c r="B37" s="26"/>
      <c r="C37" s="26"/>
      <c r="D37" s="38">
        <f t="shared" si="0"/>
        <v>42608</v>
      </c>
      <c r="E37" s="5">
        <v>34</v>
      </c>
      <c r="G37" s="6">
        <f>IF(ISERROR(VLOOKUP(DATE($L$37,$M$37,1stCalendar!F43),$D$4:$E$45,2,FALSE)),0,VLOOKUP(DATE($L$37,$M$37,1stCalendar!F43),$D$4:$E$45,2,FALSE))</f>
        <v>0</v>
      </c>
      <c r="H37" s="6">
        <f>IF(ISERROR(VLOOKUP(DATE($L$37,$M$37,1stCalendar!G43),$D$4:$E$45,2,FALSE)),0,VLOOKUP(DATE($L$37,$M$37,1stCalendar!G43),$D$4:$E$45,2,FALSE))</f>
        <v>0</v>
      </c>
      <c r="I37" s="6"/>
      <c r="J37" s="6"/>
      <c r="K37" s="6"/>
      <c r="L37" s="6">
        <f>1stCalendar!K43</f>
        <v>2016</v>
      </c>
      <c r="M37" s="6">
        <f>1stCalendar!L43</f>
        <v>7</v>
      </c>
      <c r="N37" s="6">
        <f>SUM(G37:H37)</f>
        <v>0</v>
      </c>
      <c r="O37" s="6">
        <f>IF(ISERROR(VLOOKUP(DATE($T$37,$U$37,1stCalendar!N43),$D$4:$E$45,2,FALSE)),0,VLOOKUP(DATE($T$37,$U$37,1stCalendar!N43),$D$4:$E$45,2,FALSE))</f>
        <v>0</v>
      </c>
      <c r="P37" s="6">
        <f>IF(ISERROR(VLOOKUP(DATE($T$37,$U$37,1stCalendar!O43),$D$4:$E$45,2,FALSE)),0,VLOOKUP(DATE($T$37,$U$37,1stCalendar!O43),$D$4:$E$45,2,FALSE))</f>
        <v>0</v>
      </c>
      <c r="Q37" s="6"/>
      <c r="R37" s="6"/>
      <c r="S37" s="6"/>
      <c r="T37" s="6">
        <f>1stCalendar!S43</f>
        <v>2016</v>
      </c>
      <c r="U37" s="6">
        <f>1stCalendar!T43</f>
        <v>8</v>
      </c>
      <c r="V37" s="6">
        <f>SUM(O37:P37)</f>
        <v>0</v>
      </c>
      <c r="W37" s="6"/>
      <c r="X37" s="6"/>
      <c r="AD37" s="6"/>
      <c r="AE37" s="6"/>
      <c r="AF37" s="6"/>
      <c r="AL37" s="6"/>
    </row>
    <row r="38" spans="1:38" ht="12.75">
      <c r="A38" s="23">
        <v>36</v>
      </c>
      <c r="B38" s="26"/>
      <c r="C38" s="26"/>
      <c r="D38" s="38">
        <f t="shared" si="0"/>
        <v>42615</v>
      </c>
      <c r="E38" s="5">
        <v>35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AD38" s="6"/>
      <c r="AL38" s="6"/>
    </row>
    <row r="39" spans="1:38" ht="12.75">
      <c r="A39" s="23">
        <v>37</v>
      </c>
      <c r="B39" s="26"/>
      <c r="C39" s="26"/>
      <c r="D39" s="38">
        <f t="shared" si="0"/>
        <v>42622</v>
      </c>
      <c r="E39" s="5">
        <v>36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AD39" s="6"/>
      <c r="AL39" s="6"/>
    </row>
    <row r="40" spans="1:38" ht="12.75">
      <c r="A40" s="23">
        <v>38</v>
      </c>
      <c r="B40" s="26"/>
      <c r="C40" s="26"/>
      <c r="D40" s="38">
        <f t="shared" si="0"/>
        <v>42629</v>
      </c>
      <c r="E40" s="5">
        <v>37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AD40" s="6"/>
      <c r="AL40" s="6"/>
    </row>
    <row r="41" spans="1:38" ht="12.75">
      <c r="A41" s="23">
        <v>39</v>
      </c>
      <c r="B41" s="26"/>
      <c r="C41" s="26"/>
      <c r="D41" s="38">
        <f t="shared" si="0"/>
        <v>42636</v>
      </c>
      <c r="E41" s="5">
        <v>38</v>
      </c>
      <c r="G41" s="6">
        <f>IF(ISERROR(VLOOKUP(DATE($L$46,$M$46,1stCalendar!F47),$D$4:$E$45,2,FALSE)),0,VLOOKUP(DATE($L$46,$M$46,1stCalendar!F47),$D$4:$E$45,2,FALSE))</f>
        <v>0</v>
      </c>
      <c r="H41" s="6">
        <f>IF(ISERROR(VLOOKUP(DATE($L$46,$M$46,1stCalendar!G47),$D$4:$E$45,2,FALSE)),0,VLOOKUP(DATE($L$46,$M$46,1stCalendar!G47),$D$4:$E$45,2,FALSE))</f>
        <v>0</v>
      </c>
      <c r="I41" s="6">
        <f>IF(ISERROR(VLOOKUP(DATE($L$46,$M$46,1stCalendar!H47),$D$4:$E$45,2,FALSE)),0,VLOOKUP(DATE($L$46,$M$46,1stCalendar!H47),$D$4:$E$45,2,FALSE))</f>
        <v>0</v>
      </c>
      <c r="J41" s="6">
        <f>IF(ISERROR(VLOOKUP(DATE($L$46,$M$46,1stCalendar!I47),$D$4:$E$45,2,FALSE)),0,VLOOKUP(DATE($L$46,$M$46,1stCalendar!I47),$D$4:$E$45,2,FALSE))</f>
        <v>0</v>
      </c>
      <c r="K41" s="6">
        <f>IF(ISERROR(VLOOKUP(DATE($L$46,$M$46,1stCalendar!J47),$D$4:$E$45,2,FALSE)),0,VLOOKUP(DATE($L$46,$M$46,1stCalendar!J47),$D$4:$E$45,2,FALSE))</f>
        <v>0</v>
      </c>
      <c r="L41" s="6">
        <f>IF(ISERROR(VLOOKUP(DATE($L$46,$M$46,1stCalendar!K47),$D$4:$E$45,2,FALSE)),0,VLOOKUP(DATE($L$46,$M$46,1stCalendar!K47),$D$4:$E$45,2,FALSE))</f>
        <v>35</v>
      </c>
      <c r="M41" s="6">
        <f>IF(ISERROR(VLOOKUP(DATE($L$46,$M$46,1stCalendar!L47),$D$4:$E$45,2,FALSE)),0,VLOOKUP(DATE($L$46,$M$46,1stCalendar!L47),$D$4:$E$45,2,FALSE))</f>
        <v>0</v>
      </c>
      <c r="N41" s="6">
        <f>SUM(G41:M41)</f>
        <v>35</v>
      </c>
      <c r="O41" s="6">
        <f>IF(ISERROR(VLOOKUP(DATE($T$46,$U$46,1stCalendar!N47),$D$4:$E$45,2,FALSE)),0,VLOOKUP(DATE($T$46,$U$46,1stCalendar!N47),$D$4:$E$45,2,FALSE))</f>
        <v>0</v>
      </c>
      <c r="P41" s="6">
        <f>IF(ISERROR(VLOOKUP(DATE($T$46,$U$46,1stCalendar!O47),$D$4:$E$45,2,FALSE)),0,VLOOKUP(DATE($T$46,$U$46,1stCalendar!O47),$D$4:$E$45,2,FALSE))</f>
        <v>0</v>
      </c>
      <c r="Q41" s="6">
        <f>IF(ISERROR(VLOOKUP(DATE($T$46,$U$46,1stCalendar!P47),$D$4:$E$45,2,FALSE)),0,VLOOKUP(DATE($T$46,$U$46,1stCalendar!P47),$D$4:$E$45,2,FALSE))</f>
        <v>0</v>
      </c>
      <c r="R41" s="6">
        <f>IF(ISERROR(VLOOKUP(DATE($T$46,$U$46,1stCalendar!Q47),$D$4:$E$45,2,FALSE)),0,VLOOKUP(DATE($T$46,$U$46,1stCalendar!Q47),$D$4:$E$45,2,FALSE))</f>
        <v>0</v>
      </c>
      <c r="S41" s="6">
        <f>IF(ISERROR(VLOOKUP(DATE($T$46,$U$46,1stCalendar!R47),$D$4:$E$45,2,FALSE)),0,VLOOKUP(DATE($T$46,$U$46,1stCalendar!R47),$D$4:$E$45,2,FALSE))</f>
        <v>0</v>
      </c>
      <c r="T41" s="6">
        <f>IF(ISERROR(VLOOKUP(DATE($T$46,$U$46,1stCalendar!S47),$D$4:$E$45,2,FALSE)),0,VLOOKUP(DATE($T$46,$U$46,1stCalendar!S47),$D$4:$E$45,2,FALSE))</f>
        <v>0</v>
      </c>
      <c r="U41" s="6">
        <f>IF(ISERROR(VLOOKUP(DATE($T$46,$U$46,1stCalendar!T47),$D$4:$E$45,2,FALSE)),0,VLOOKUP(DATE($T$46,$U$46,1stCalendar!T47),$D$4:$E$45,2,FALSE))</f>
        <v>0</v>
      </c>
      <c r="V41" s="6">
        <f>SUM(O41:U41)</f>
        <v>0</v>
      </c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ht="12.75">
      <c r="A42" s="23">
        <v>40</v>
      </c>
      <c r="B42" s="26"/>
      <c r="C42" s="26"/>
      <c r="D42" s="38">
        <f t="shared" si="0"/>
        <v>42643</v>
      </c>
      <c r="E42" s="5">
        <v>39</v>
      </c>
      <c r="G42" s="6">
        <f>IF(ISERROR(VLOOKUP(DATE($L$46,$M$46,1stCalendar!F48),$D$4:$E$45,2,FALSE)),0,VLOOKUP(DATE($L$46,$M$46,1stCalendar!F48),$D$4:$E$45,2,FALSE))</f>
        <v>0</v>
      </c>
      <c r="H42" s="6">
        <f>IF(ISERROR(VLOOKUP(DATE($L$46,$M$46,1stCalendar!G48),$D$4:$E$45,2,FALSE)),0,VLOOKUP(DATE($L$46,$M$46,1stCalendar!G48),$D$4:$E$45,2,FALSE))</f>
        <v>0</v>
      </c>
      <c r="I42" s="6">
        <f>IF(ISERROR(VLOOKUP(DATE($L$46,$M$46,1stCalendar!H48),$D$4:$E$45,2,FALSE)),0,VLOOKUP(DATE($L$46,$M$46,1stCalendar!H48),$D$4:$E$45,2,FALSE))</f>
        <v>0</v>
      </c>
      <c r="J42" s="6">
        <f>IF(ISERROR(VLOOKUP(DATE($L$46,$M$46,1stCalendar!I48),$D$4:$E$45,2,FALSE)),0,VLOOKUP(DATE($L$46,$M$46,1stCalendar!I48),$D$4:$E$45,2,FALSE))</f>
        <v>0</v>
      </c>
      <c r="K42" s="6">
        <f>IF(ISERROR(VLOOKUP(DATE($L$46,$M$46,1stCalendar!J48),$D$4:$E$45,2,FALSE)),0,VLOOKUP(DATE($L$46,$M$46,1stCalendar!J48),$D$4:$E$45,2,FALSE))</f>
        <v>0</v>
      </c>
      <c r="L42" s="6">
        <f>IF(ISERROR(VLOOKUP(DATE($L$46,$M$46,1stCalendar!K48),$D$4:$E$45,2,FALSE)),0,VLOOKUP(DATE($L$46,$M$46,1stCalendar!K48),$D$4:$E$45,2,FALSE))</f>
        <v>36</v>
      </c>
      <c r="M42" s="6">
        <f>IF(ISERROR(VLOOKUP(DATE($L$46,$M$46,1stCalendar!L48),$D$4:$E$45,2,FALSE)),0,VLOOKUP(DATE($L$46,$M$46,1stCalendar!L48),$D$4:$E$45,2,FALSE))</f>
        <v>0</v>
      </c>
      <c r="N42" s="6">
        <f aca="true" t="shared" si="9" ref="N42:N45">SUM(G42:M42)</f>
        <v>36</v>
      </c>
      <c r="O42" s="6">
        <f>IF(ISERROR(VLOOKUP(DATE($T$46,$U$46,1stCalendar!N48),$D$4:$E$45,2,FALSE)),0,VLOOKUP(DATE($T$46,$U$46,1stCalendar!N48),$D$4:$E$45,2,FALSE))</f>
        <v>0</v>
      </c>
      <c r="P42" s="6">
        <f>IF(ISERROR(VLOOKUP(DATE($T$46,$U$46,1stCalendar!O48),$D$4:$E$45,2,FALSE)),0,VLOOKUP(DATE($T$46,$U$46,1stCalendar!O48),$D$4:$E$45,2,FALSE))</f>
        <v>0</v>
      </c>
      <c r="Q42" s="6">
        <f>IF(ISERROR(VLOOKUP(DATE($T$46,$U$46,1stCalendar!P48),$D$4:$E$45,2,FALSE)),0,VLOOKUP(DATE($T$46,$U$46,1stCalendar!P48),$D$4:$E$45,2,FALSE))</f>
        <v>0</v>
      </c>
      <c r="R42" s="6">
        <f>IF(ISERROR(VLOOKUP(DATE($T$46,$U$46,1stCalendar!Q48),$D$4:$E$45,2,FALSE)),0,VLOOKUP(DATE($T$46,$U$46,1stCalendar!Q48),$D$4:$E$45,2,FALSE))</f>
        <v>0</v>
      </c>
      <c r="S42" s="6">
        <f>IF(ISERROR(VLOOKUP(DATE($T$46,$U$46,1stCalendar!R48),$D$4:$E$45,2,FALSE)),0,VLOOKUP(DATE($T$46,$U$46,1stCalendar!R48),$D$4:$E$45,2,FALSE))</f>
        <v>0</v>
      </c>
      <c r="T42" s="6">
        <f>IF(ISERROR(VLOOKUP(DATE($T$46,$U$46,1stCalendar!S48),$D$4:$E$45,2,FALSE)),0,VLOOKUP(DATE($T$46,$U$46,1stCalendar!S48),$D$4:$E$45,2,FALSE))</f>
        <v>40</v>
      </c>
      <c r="U42" s="6">
        <f>IF(ISERROR(VLOOKUP(DATE($T$46,$U$46,1stCalendar!T48),$D$4:$E$45,2,FALSE)),0,VLOOKUP(DATE($T$46,$U$46,1stCalendar!T48),$D$4:$E$45,2,FALSE))</f>
        <v>0</v>
      </c>
      <c r="V42" s="6">
        <f aca="true" t="shared" si="10" ref="V42:V45">SUM(O42:U42)</f>
        <v>40</v>
      </c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ht="12.75">
      <c r="A43" s="23">
        <v>41</v>
      </c>
      <c r="B43" s="26">
        <f>D43</f>
        <v>42650</v>
      </c>
      <c r="C43" s="26"/>
      <c r="D43" s="38">
        <f t="shared" si="0"/>
        <v>42650</v>
      </c>
      <c r="E43" s="5">
        <v>40</v>
      </c>
      <c r="G43" s="6">
        <f>IF(ISERROR(VLOOKUP(DATE($L$46,$M$46,1stCalendar!F49),$D$4:$E$45,2,FALSE)),0,VLOOKUP(DATE($L$46,$M$46,1stCalendar!F49),$D$4:$E$45,2,FALSE))</f>
        <v>0</v>
      </c>
      <c r="H43" s="6">
        <f>IF(ISERROR(VLOOKUP(DATE($L$46,$M$46,1stCalendar!G49),$D$4:$E$45,2,FALSE)),0,VLOOKUP(DATE($L$46,$M$46,1stCalendar!G49),$D$4:$E$45,2,FALSE))</f>
        <v>0</v>
      </c>
      <c r="I43" s="6">
        <f>IF(ISERROR(VLOOKUP(DATE($L$46,$M$46,1stCalendar!H49),$D$4:$E$45,2,FALSE)),0,VLOOKUP(DATE($L$46,$M$46,1stCalendar!H49),$D$4:$E$45,2,FALSE))</f>
        <v>0</v>
      </c>
      <c r="J43" s="6">
        <f>IF(ISERROR(VLOOKUP(DATE($L$46,$M$46,1stCalendar!I49),$D$4:$E$45,2,FALSE)),0,VLOOKUP(DATE($L$46,$M$46,1stCalendar!I49),$D$4:$E$45,2,FALSE))</f>
        <v>0</v>
      </c>
      <c r="K43" s="6">
        <f>IF(ISERROR(VLOOKUP(DATE($L$46,$M$46,1stCalendar!J49),$D$4:$E$45,2,FALSE)),0,VLOOKUP(DATE($L$46,$M$46,1stCalendar!J49),$D$4:$E$45,2,FALSE))</f>
        <v>0</v>
      </c>
      <c r="L43" s="6">
        <f>IF(ISERROR(VLOOKUP(DATE($L$46,$M$46,1stCalendar!K49),$D$4:$E$45,2,FALSE)),0,VLOOKUP(DATE($L$46,$M$46,1stCalendar!K49),$D$4:$E$45,2,FALSE))</f>
        <v>37</v>
      </c>
      <c r="M43" s="6">
        <f>IF(ISERROR(VLOOKUP(DATE($L$46,$M$46,1stCalendar!L49),$D$4:$E$45,2,FALSE)),0,VLOOKUP(DATE($L$46,$M$46,1stCalendar!L49),$D$4:$E$45,2,FALSE))</f>
        <v>0</v>
      </c>
      <c r="N43" s="6">
        <f t="shared" si="9"/>
        <v>37</v>
      </c>
      <c r="O43" s="6">
        <f>IF(ISERROR(VLOOKUP(DATE($T$46,$U$46,1stCalendar!N49),$D$4:$E$45,2,FALSE)),0,VLOOKUP(DATE($T$46,$U$46,1stCalendar!N49),$D$4:$E$45,2,FALSE))</f>
        <v>0</v>
      </c>
      <c r="P43" s="6">
        <f>IF(ISERROR(VLOOKUP(DATE($T$46,$U$46,1stCalendar!O49),$D$4:$E$45,2,FALSE)),0,VLOOKUP(DATE($T$46,$U$46,1stCalendar!O49),$D$4:$E$45,2,FALSE))</f>
        <v>0</v>
      </c>
      <c r="Q43" s="6">
        <f>IF(ISERROR(VLOOKUP(DATE($T$46,$U$46,1stCalendar!P49),$D$4:$E$45,2,FALSE)),0,VLOOKUP(DATE($T$46,$U$46,1stCalendar!P49),$D$4:$E$45,2,FALSE))</f>
        <v>0</v>
      </c>
      <c r="R43" s="6">
        <f>IF(ISERROR(VLOOKUP(DATE($T$46,$U$46,1stCalendar!Q49),$D$4:$E$45,2,FALSE)),0,VLOOKUP(DATE($T$46,$U$46,1stCalendar!Q49),$D$4:$E$45,2,FALSE))</f>
        <v>0</v>
      </c>
      <c r="S43" s="6">
        <f>IF(ISERROR(VLOOKUP(DATE($T$46,$U$46,1stCalendar!R49),$D$4:$E$45,2,FALSE)),0,VLOOKUP(DATE($T$46,$U$46,1stCalendar!R49),$D$4:$E$45,2,FALSE))</f>
        <v>0</v>
      </c>
      <c r="T43" s="6">
        <f>IF(ISERROR(VLOOKUP(DATE($T$46,$U$46,1stCalendar!S49),$D$4:$E$45,2,FALSE)),0,VLOOKUP(DATE($T$46,$U$46,1stCalendar!S49),$D$4:$E$45,2,FALSE))</f>
        <v>41</v>
      </c>
      <c r="U43" s="6">
        <f>IF(ISERROR(VLOOKUP(DATE($T$46,$U$46,1stCalendar!T49),$D$4:$E$45,2,FALSE)),0,VLOOKUP(DATE($T$46,$U$46,1stCalendar!T49),$D$4:$E$45,2,FALSE))</f>
        <v>0</v>
      </c>
      <c r="V43" s="6">
        <f t="shared" si="10"/>
        <v>41</v>
      </c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38" ht="12.75">
      <c r="A44" s="23">
        <v>42</v>
      </c>
      <c r="B44" s="26"/>
      <c r="C44" s="26"/>
      <c r="D44" s="38">
        <f t="shared" si="0"/>
        <v>42657</v>
      </c>
      <c r="E44" s="5">
        <v>41</v>
      </c>
      <c r="G44" s="6">
        <f>IF(ISERROR(VLOOKUP(DATE($L$46,$M$46,1stCalendar!F50),$D$4:$E$45,2,FALSE)),0,VLOOKUP(DATE($L$46,$M$46,1stCalendar!F50),$D$4:$E$45,2,FALSE))</f>
        <v>0</v>
      </c>
      <c r="H44" s="6">
        <f>IF(ISERROR(VLOOKUP(DATE($L$46,$M$46,1stCalendar!G50),$D$4:$E$45,2,FALSE)),0,VLOOKUP(DATE($L$46,$M$46,1stCalendar!G50),$D$4:$E$45,2,FALSE))</f>
        <v>0</v>
      </c>
      <c r="I44" s="6">
        <f>IF(ISERROR(VLOOKUP(DATE($L$46,$M$46,1stCalendar!H50),$D$4:$E$45,2,FALSE)),0,VLOOKUP(DATE($L$46,$M$46,1stCalendar!H50),$D$4:$E$45,2,FALSE))</f>
        <v>0</v>
      </c>
      <c r="J44" s="6">
        <f>IF(ISERROR(VLOOKUP(DATE($L$46,$M$46,1stCalendar!I50),$D$4:$E$45,2,FALSE)),0,VLOOKUP(DATE($L$46,$M$46,1stCalendar!I50),$D$4:$E$45,2,FALSE))</f>
        <v>0</v>
      </c>
      <c r="K44" s="6">
        <f>IF(ISERROR(VLOOKUP(DATE($L$46,$M$46,1stCalendar!J50),$D$4:$E$45,2,FALSE)),0,VLOOKUP(DATE($L$46,$M$46,1stCalendar!J50),$D$4:$E$45,2,FALSE))</f>
        <v>0</v>
      </c>
      <c r="L44" s="6">
        <f>IF(ISERROR(VLOOKUP(DATE($L$46,$M$46,1stCalendar!K50),$D$4:$E$45,2,FALSE)),0,VLOOKUP(DATE($L$46,$M$46,1stCalendar!K50),$D$4:$E$45,2,FALSE))</f>
        <v>38</v>
      </c>
      <c r="M44" s="6">
        <f>IF(ISERROR(VLOOKUP(DATE($L$46,$M$46,1stCalendar!L50),$D$4:$E$45,2,FALSE)),0,VLOOKUP(DATE($L$46,$M$46,1stCalendar!L50),$D$4:$E$45,2,FALSE))</f>
        <v>0</v>
      </c>
      <c r="N44" s="6">
        <f t="shared" si="9"/>
        <v>38</v>
      </c>
      <c r="O44" s="6">
        <f>IF(ISERROR(VLOOKUP(DATE($T$46,$U$46,1stCalendar!N50),$D$4:$E$45,2,FALSE)),0,VLOOKUP(DATE($T$46,$U$46,1stCalendar!N50),$D$4:$E$45,2,FALSE))</f>
        <v>0</v>
      </c>
      <c r="P44" s="6">
        <f>IF(ISERROR(VLOOKUP(DATE($T$46,$U$46,1stCalendar!O50),$D$4:$E$45,2,FALSE)),0,VLOOKUP(DATE($T$46,$U$46,1stCalendar!O50),$D$4:$E$45,2,FALSE))</f>
        <v>0</v>
      </c>
      <c r="Q44" s="6">
        <f>IF(ISERROR(VLOOKUP(DATE($T$46,$U$46,1stCalendar!P50),$D$4:$E$45,2,FALSE)),0,VLOOKUP(DATE($T$46,$U$46,1stCalendar!P50),$D$4:$E$45,2,FALSE))</f>
        <v>0</v>
      </c>
      <c r="R44" s="6">
        <f>IF(ISERROR(VLOOKUP(DATE($T$46,$U$46,1stCalendar!Q50),$D$4:$E$45,2,FALSE)),0,VLOOKUP(DATE($T$46,$U$46,1stCalendar!Q50),$D$4:$E$45,2,FALSE))</f>
        <v>0</v>
      </c>
      <c r="S44" s="6">
        <f>IF(ISERROR(VLOOKUP(DATE($T$46,$U$46,1stCalendar!R50),$D$4:$E$45,2,FALSE)),0,VLOOKUP(DATE($T$46,$U$46,1stCalendar!R50),$D$4:$E$45,2,FALSE))</f>
        <v>0</v>
      </c>
      <c r="T44" s="6">
        <f>IF(ISERROR(VLOOKUP(DATE($T$46,$U$46,1stCalendar!S50),$D$4:$E$45,2,FALSE)),0,VLOOKUP(DATE($T$46,$U$46,1stCalendar!S50),$D$4:$E$45,2,FALSE))</f>
        <v>42</v>
      </c>
      <c r="U44" s="6">
        <f>IF(ISERROR(VLOOKUP(DATE($T$46,$U$46,1stCalendar!T50),$D$4:$E$45,2,FALSE)),0,VLOOKUP(DATE($T$46,$U$46,1stCalendar!T50),$D$4:$E$45,2,FALSE))</f>
        <v>0</v>
      </c>
      <c r="V44" s="6">
        <f t="shared" si="10"/>
        <v>42</v>
      </c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 ht="12.75">
      <c r="A45" s="23">
        <v>43</v>
      </c>
      <c r="B45" s="26"/>
      <c r="C45" s="26"/>
      <c r="D45" s="38">
        <f t="shared" si="0"/>
        <v>42664</v>
      </c>
      <c r="E45" s="5">
        <v>42</v>
      </c>
      <c r="G45" s="6">
        <f>IF(ISERROR(VLOOKUP(DATE($L$46,$M$46,1stCalendar!F51),$D$4:$E$45,2,FALSE)),0,VLOOKUP(DATE($L$46,$M$46,1stCalendar!F51),$D$4:$E$45,2,FALSE))</f>
        <v>0</v>
      </c>
      <c r="H45" s="6">
        <f>IF(ISERROR(VLOOKUP(DATE($L$46,$M$46,1stCalendar!G51),$D$4:$E$45,2,FALSE)),0,VLOOKUP(DATE($L$46,$M$46,1stCalendar!G51),$D$4:$E$45,2,FALSE))</f>
        <v>0</v>
      </c>
      <c r="I45" s="6">
        <f>IF(ISERROR(VLOOKUP(DATE($L$46,$M$46,1stCalendar!H51),$D$4:$E$45,2,FALSE)),0,VLOOKUP(DATE($L$46,$M$46,1stCalendar!H51),$D$4:$E$45,2,FALSE))</f>
        <v>0</v>
      </c>
      <c r="J45" s="6">
        <f>IF(ISERROR(VLOOKUP(DATE($L$46,$M$46,1stCalendar!I51),$D$4:$E$45,2,FALSE)),0,VLOOKUP(DATE($L$46,$M$46,1stCalendar!I51),$D$4:$E$45,2,FALSE))</f>
        <v>0</v>
      </c>
      <c r="K45" s="6">
        <f>IF(ISERROR(VLOOKUP(DATE($L$46,$M$46,1stCalendar!J51),$D$4:$E$45,2,FALSE)),0,VLOOKUP(DATE($L$46,$M$46,1stCalendar!J51),$D$4:$E$45,2,FALSE))</f>
        <v>0</v>
      </c>
      <c r="L45" s="6">
        <f>IF(ISERROR(VLOOKUP(DATE($L$46,$M$46,1stCalendar!K51),$D$4:$E$45,2,FALSE)),0,VLOOKUP(DATE($L$46,$M$46,1stCalendar!K51),$D$4:$E$45,2,FALSE))</f>
        <v>39</v>
      </c>
      <c r="M45" s="6">
        <f>IF(ISERROR(VLOOKUP(DATE($L$46,$M$46,1stCalendar!L51),$D$4:$E$45,2,FALSE)),0,VLOOKUP(DATE($L$46,$M$46,1stCalendar!L51),$D$4:$E$45,2,FALSE))</f>
        <v>0</v>
      </c>
      <c r="N45" s="6">
        <f t="shared" si="9"/>
        <v>39</v>
      </c>
      <c r="O45" s="6">
        <f>IF(ISERROR(VLOOKUP(DATE($T$46,$U$46,1stCalendar!N51),$D$4:$E$45,2,FALSE)),0,VLOOKUP(DATE($T$46,$U$46,1stCalendar!N51),$D$4:$E$45,2,FALSE))</f>
        <v>0</v>
      </c>
      <c r="P45" s="6">
        <f>IF(ISERROR(VLOOKUP(DATE($T$46,$U$46,1stCalendar!O51),$D$4:$E$45,2,FALSE)),0,VLOOKUP(DATE($T$46,$U$46,1stCalendar!O51),$D$4:$E$45,2,FALSE))</f>
        <v>0</v>
      </c>
      <c r="Q45" s="6">
        <f>IF(ISERROR(VLOOKUP(DATE($T$46,$U$46,1stCalendar!P51),$D$4:$E$45,2,FALSE)),0,VLOOKUP(DATE($T$46,$U$46,1stCalendar!P51),$D$4:$E$45,2,FALSE))</f>
        <v>0</v>
      </c>
      <c r="R45" s="6">
        <f>IF(ISERROR(VLOOKUP(DATE($T$46,$U$46,1stCalendar!Q51),$D$4:$E$45,2,FALSE)),0,VLOOKUP(DATE($T$46,$U$46,1stCalendar!Q51),$D$4:$E$45,2,FALSE))</f>
        <v>0</v>
      </c>
      <c r="S45" s="6">
        <f>IF(ISERROR(VLOOKUP(DATE($T$46,$U$46,1stCalendar!R51),$D$4:$E$45,2,FALSE)),0,VLOOKUP(DATE($T$46,$U$46,1stCalendar!R51),$D$4:$E$45,2,FALSE))</f>
        <v>0</v>
      </c>
      <c r="T45" s="6">
        <f>IF(ISERROR(VLOOKUP(DATE($T$46,$U$46,1stCalendar!S51),$D$4:$E$45,2,FALSE)),0,VLOOKUP(DATE($T$46,$U$46,1stCalendar!S51),$D$4:$E$45,2,FALSE))</f>
        <v>0</v>
      </c>
      <c r="U45" s="6">
        <f>IF(ISERROR(VLOOKUP(DATE($T$46,$U$46,1stCalendar!T51),$D$4:$E$45,2,FALSE)),0,VLOOKUP(DATE($T$46,$U$46,1stCalendar!T51),$D$4:$E$45,2,FALSE))</f>
        <v>0</v>
      </c>
      <c r="V45" s="6">
        <f t="shared" si="10"/>
        <v>0</v>
      </c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7:38" ht="12.75">
      <c r="G46" s="6">
        <f>IF(ISERROR(VLOOKUP(DATE($L$46,$M$46,1stCalendar!F52),$D$4:$E$45,2,FALSE)),0,VLOOKUP(DATE($L$46,$M$46,1stCalendar!F52),$D$4:$E$45,2,FALSE))</f>
        <v>0</v>
      </c>
      <c r="H46" s="6">
        <f>IF(ISERROR(VLOOKUP(DATE($L$46,$M$46,1stCalendar!G52),$D$4:$E$45,2,FALSE)),0,VLOOKUP(DATE($L$46,$M$46,1stCalendar!G52),$D$4:$E$45,2,FALSE))</f>
        <v>0</v>
      </c>
      <c r="I46" s="6"/>
      <c r="J46" s="6"/>
      <c r="K46" s="6"/>
      <c r="L46" s="6">
        <f>1stCalendar!K52</f>
        <v>2016</v>
      </c>
      <c r="M46" s="6">
        <f>1stCalendar!L52</f>
        <v>9</v>
      </c>
      <c r="N46" s="6">
        <f>SUM(G46:H46)</f>
        <v>0</v>
      </c>
      <c r="O46" s="6">
        <f>IF(ISERROR(VLOOKUP(DATE($T$46,$U$46,1stCalendar!N52),$D$4:$E$45,2,FALSE)),0,VLOOKUP(DATE($T$46,$U$46,1stCalendar!N52),$D$4:$E$45,2,FALSE))</f>
        <v>0</v>
      </c>
      <c r="P46" s="6">
        <f>IF(ISERROR(VLOOKUP(DATE($T$46,$U$46,1stCalendar!O52),$D$4:$E$45,2,FALSE)),0,VLOOKUP(DATE($T$46,$U$46,1stCalendar!O52),$D$4:$E$45,2,FALSE))</f>
        <v>0</v>
      </c>
      <c r="Q46" s="6"/>
      <c r="R46" s="6"/>
      <c r="S46" s="6"/>
      <c r="T46" s="6">
        <f>1stCalendar!S52</f>
        <v>2016</v>
      </c>
      <c r="U46" s="6">
        <f>1stCalendar!T52</f>
        <v>10</v>
      </c>
      <c r="V46" s="6">
        <f>SUM(O46:P46)</f>
        <v>0</v>
      </c>
      <c r="W46" s="6"/>
      <c r="X46" s="6"/>
      <c r="AD46" s="6"/>
      <c r="AE46" s="6"/>
      <c r="AF46" s="6"/>
      <c r="AL46" s="6"/>
    </row>
    <row r="47" spans="7:38" ht="12.75"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AD47" s="6"/>
      <c r="AL47" s="6"/>
    </row>
    <row r="48" spans="7:38" ht="12.75"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AD48" s="6"/>
      <c r="AL48" s="6"/>
    </row>
    <row r="49" spans="7:38" ht="12.75"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AD49" s="6"/>
      <c r="AL49" s="6"/>
    </row>
    <row r="50" spans="7:38" ht="12.75">
      <c r="G50" s="6">
        <f>IF(ISERROR(VLOOKUP(DATE($L$55,$M$55,1stCalendar!F56),$D$4:$E$45,2,FALSE)),0,VLOOKUP(DATE($L$55,$M$55,1stCalendar!F56),$D$4:$E$45,2,FALSE))</f>
        <v>0</v>
      </c>
      <c r="H50" s="6">
        <f>IF(ISERROR(VLOOKUP(DATE($L$55,$M$55,1stCalendar!G56),$D$4:$E$45,2,FALSE)),0,VLOOKUP(DATE($L$55,$M$55,1stCalendar!G56),$D$4:$E$45,2,FALSE))</f>
        <v>0</v>
      </c>
      <c r="I50" s="6">
        <f>IF(ISERROR(VLOOKUP(DATE($L$55,$M$55,1stCalendar!H56),$D$4:$E$45,2,FALSE)),0,VLOOKUP(DATE($L$55,$M$55,1stCalendar!H56),$D$4:$E$45,2,FALSE))</f>
        <v>0</v>
      </c>
      <c r="J50" s="6">
        <f>IF(ISERROR(VLOOKUP(DATE($L$55,$M$55,1stCalendar!I56),$D$4:$E$45,2,FALSE)),0,VLOOKUP(DATE($L$55,$M$55,1stCalendar!I56),$D$4:$E$45,2,FALSE))</f>
        <v>0</v>
      </c>
      <c r="K50" s="6">
        <f>IF(ISERROR(VLOOKUP(DATE($L$55,$M$55,1stCalendar!J56),$D$4:$E$45,2,FALSE)),0,VLOOKUP(DATE($L$55,$M$55,1stCalendar!J56),$D$4:$E$45,2,FALSE))</f>
        <v>0</v>
      </c>
      <c r="L50" s="6">
        <f>IF(ISERROR(VLOOKUP(DATE($L$55,$M$55,1stCalendar!K56),$D$4:$E$45,2,FALSE)),0,VLOOKUP(DATE($L$55,$M$55,1stCalendar!K56),$D$4:$E$45,2,FALSE))</f>
        <v>0</v>
      </c>
      <c r="M50" s="6">
        <f>IF(ISERROR(VLOOKUP(DATE($L$55,$M$55,1stCalendar!L56),$D$4:$E$45,2,FALSE)),0,VLOOKUP(DATE($L$55,$M$55,1stCalendar!L56),$D$4:$E$45,2,FALSE))</f>
        <v>0</v>
      </c>
      <c r="N50" s="6">
        <f>SUM(G50:M50)</f>
        <v>0</v>
      </c>
      <c r="O50" s="6">
        <f>IF(ISERROR(VLOOKUP(DATE($T$55,$U$55,1stCalendar!N56),$D$4:$E$45,2,FALSE)),0,VLOOKUP(DATE($T$55,$U$55,1stCalendar!N56),$D$4:$E$45,2,FALSE))</f>
        <v>0</v>
      </c>
      <c r="P50" s="6">
        <f>IF(ISERROR(VLOOKUP(DATE($T$55,$U$55,1stCalendar!O56),$D$4:$E$45,2,FALSE)),0,VLOOKUP(DATE($T$55,$U$55,1stCalendar!O56),$D$4:$E$45,2,FALSE))</f>
        <v>0</v>
      </c>
      <c r="Q50" s="6">
        <f>IF(ISERROR(VLOOKUP(DATE($T$55,$U$55,1stCalendar!P56),$D$4:$E$45,2,FALSE)),0,VLOOKUP(DATE($T$55,$U$55,1stCalendar!P56),$D$4:$E$45,2,FALSE))</f>
        <v>0</v>
      </c>
      <c r="R50" s="6">
        <f>IF(ISERROR(VLOOKUP(DATE($T$55,$U$55,1stCalendar!Q56),$D$4:$E$45,2,FALSE)),0,VLOOKUP(DATE($T$55,$U$55,1stCalendar!Q56),$D$4:$E$45,2,FALSE))</f>
        <v>0</v>
      </c>
      <c r="S50" s="6">
        <f>IF(ISERROR(VLOOKUP(DATE($T$55,$U$55,1stCalendar!R56),$D$4:$E$45,2,FALSE)),0,VLOOKUP(DATE($T$55,$U$55,1stCalendar!R56),$D$4:$E$45,2,FALSE))</f>
        <v>0</v>
      </c>
      <c r="T50" s="6">
        <f>IF(ISERROR(VLOOKUP(DATE($T$55,$U$55,1stCalendar!S56),$D$4:$E$45,2,FALSE)),0,VLOOKUP(DATE($T$55,$U$55,1stCalendar!S56),$D$4:$E$45,2,FALSE))</f>
        <v>0</v>
      </c>
      <c r="U50" s="6">
        <f>IF(ISERROR(VLOOKUP(DATE($T$55,$U$55,1stCalendar!T56),$D$4:$E$45,2,FALSE)),0,VLOOKUP(DATE($T$55,$U$55,1stCalendar!T56),$D$4:$E$45,2,FALSE))</f>
        <v>0</v>
      </c>
      <c r="V50" s="6">
        <f>SUM(O50:U50)</f>
        <v>0</v>
      </c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7:38" ht="12.75">
      <c r="G51" s="6">
        <f>IF(ISERROR(VLOOKUP(DATE($L$55,$M$55,1stCalendar!F57),$D$4:$E$45,2,FALSE)),0,VLOOKUP(DATE($L$55,$M$55,1stCalendar!F57),$D$4:$E$45,2,FALSE))</f>
        <v>0</v>
      </c>
      <c r="H51" s="6">
        <f>IF(ISERROR(VLOOKUP(DATE($L$55,$M$55,1stCalendar!G57),$D$4:$E$45,2,FALSE)),0,VLOOKUP(DATE($L$55,$M$55,1stCalendar!G57),$D$4:$E$45,2,FALSE))</f>
        <v>0</v>
      </c>
      <c r="I51" s="6">
        <f>IF(ISERROR(VLOOKUP(DATE($L$55,$M$55,1stCalendar!H57),$D$4:$E$45,2,FALSE)),0,VLOOKUP(DATE($L$55,$M$55,1stCalendar!H57),$D$4:$E$45,2,FALSE))</f>
        <v>0</v>
      </c>
      <c r="J51" s="6">
        <f>IF(ISERROR(VLOOKUP(DATE($L$55,$M$55,1stCalendar!I57),$D$4:$E$45,2,FALSE)),0,VLOOKUP(DATE($L$55,$M$55,1stCalendar!I57),$D$4:$E$45,2,FALSE))</f>
        <v>0</v>
      </c>
      <c r="K51" s="6">
        <f>IF(ISERROR(VLOOKUP(DATE($L$55,$M$55,1stCalendar!J57),$D$4:$E$45,2,FALSE)),0,VLOOKUP(DATE($L$55,$M$55,1stCalendar!J57),$D$4:$E$45,2,FALSE))</f>
        <v>0</v>
      </c>
      <c r="L51" s="6">
        <f>IF(ISERROR(VLOOKUP(DATE($L$55,$M$55,1stCalendar!K57),$D$4:$E$45,2,FALSE)),0,VLOOKUP(DATE($L$55,$M$55,1stCalendar!K57),$D$4:$E$45,2,FALSE))</f>
        <v>0</v>
      </c>
      <c r="M51" s="6">
        <f>IF(ISERROR(VLOOKUP(DATE($L$55,$M$55,1stCalendar!L57),$D$4:$E$45,2,FALSE)),0,VLOOKUP(DATE($L$55,$M$55,1stCalendar!L57),$D$4:$E$45,2,FALSE))</f>
        <v>0</v>
      </c>
      <c r="N51" s="6">
        <f aca="true" t="shared" si="11" ref="N51:N54">SUM(G51:M51)</f>
        <v>0</v>
      </c>
      <c r="O51" s="6">
        <f>IF(ISERROR(VLOOKUP(DATE($T$55,$U$55,1stCalendar!N57),$D$4:$E$45,2,FALSE)),0,VLOOKUP(DATE($T$55,$U$55,1stCalendar!N57),$D$4:$E$45,2,FALSE))</f>
        <v>0</v>
      </c>
      <c r="P51" s="6">
        <f>IF(ISERROR(VLOOKUP(DATE($T$55,$U$55,1stCalendar!O57),$D$4:$E$45,2,FALSE)),0,VLOOKUP(DATE($T$55,$U$55,1stCalendar!O57),$D$4:$E$45,2,FALSE))</f>
        <v>0</v>
      </c>
      <c r="Q51" s="6">
        <f>IF(ISERROR(VLOOKUP(DATE($T$55,$U$55,1stCalendar!P57),$D$4:$E$45,2,FALSE)),0,VLOOKUP(DATE($T$55,$U$55,1stCalendar!P57),$D$4:$E$45,2,FALSE))</f>
        <v>0</v>
      </c>
      <c r="R51" s="6">
        <f>IF(ISERROR(VLOOKUP(DATE($T$55,$U$55,1stCalendar!Q57),$D$4:$E$45,2,FALSE)),0,VLOOKUP(DATE($T$55,$U$55,1stCalendar!Q57),$D$4:$E$45,2,FALSE))</f>
        <v>0</v>
      </c>
      <c r="S51" s="6">
        <f>IF(ISERROR(VLOOKUP(DATE($T$55,$U$55,1stCalendar!R57),$D$4:$E$45,2,FALSE)),0,VLOOKUP(DATE($T$55,$U$55,1stCalendar!R57),$D$4:$E$45,2,FALSE))</f>
        <v>0</v>
      </c>
      <c r="T51" s="6">
        <f>IF(ISERROR(VLOOKUP(DATE($T$55,$U$55,1stCalendar!S57),$D$4:$E$45,2,FALSE)),0,VLOOKUP(DATE($T$55,$U$55,1stCalendar!S57),$D$4:$E$45,2,FALSE))</f>
        <v>0</v>
      </c>
      <c r="U51" s="6">
        <f>IF(ISERROR(VLOOKUP(DATE($T$55,$U$55,1stCalendar!T57),$D$4:$E$45,2,FALSE)),0,VLOOKUP(DATE($T$55,$U$55,1stCalendar!T57),$D$4:$E$45,2,FALSE))</f>
        <v>0</v>
      </c>
      <c r="V51" s="6">
        <f aca="true" t="shared" si="12" ref="V51:V54">SUM(O51:U51)</f>
        <v>0</v>
      </c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7:38" ht="12.75">
      <c r="G52" s="6">
        <f>IF(ISERROR(VLOOKUP(DATE($L$55,$M$55,1stCalendar!F58),$D$4:$E$45,2,FALSE)),0,VLOOKUP(DATE($L$55,$M$55,1stCalendar!F58),$D$4:$E$45,2,FALSE))</f>
        <v>0</v>
      </c>
      <c r="H52" s="6">
        <f>IF(ISERROR(VLOOKUP(DATE($L$55,$M$55,1stCalendar!G58),$D$4:$E$45,2,FALSE)),0,VLOOKUP(DATE($L$55,$M$55,1stCalendar!G58),$D$4:$E$45,2,FALSE))</f>
        <v>0</v>
      </c>
      <c r="I52" s="6">
        <f>IF(ISERROR(VLOOKUP(DATE($L$55,$M$55,1stCalendar!H58),$D$4:$E$45,2,FALSE)),0,VLOOKUP(DATE($L$55,$M$55,1stCalendar!H58),$D$4:$E$45,2,FALSE))</f>
        <v>0</v>
      </c>
      <c r="J52" s="6">
        <f>IF(ISERROR(VLOOKUP(DATE($L$55,$M$55,1stCalendar!I58),$D$4:$E$45,2,FALSE)),0,VLOOKUP(DATE($L$55,$M$55,1stCalendar!I58),$D$4:$E$45,2,FALSE))</f>
        <v>0</v>
      </c>
      <c r="K52" s="6">
        <f>IF(ISERROR(VLOOKUP(DATE($L$55,$M$55,1stCalendar!J58),$D$4:$E$45,2,FALSE)),0,VLOOKUP(DATE($L$55,$M$55,1stCalendar!J58),$D$4:$E$45,2,FALSE))</f>
        <v>0</v>
      </c>
      <c r="L52" s="6">
        <f>IF(ISERROR(VLOOKUP(DATE($L$55,$M$55,1stCalendar!K58),$D$4:$E$45,2,FALSE)),0,VLOOKUP(DATE($L$55,$M$55,1stCalendar!K58),$D$4:$E$45,2,FALSE))</f>
        <v>0</v>
      </c>
      <c r="M52" s="6">
        <f>IF(ISERROR(VLOOKUP(DATE($L$55,$M$55,1stCalendar!L58),$D$4:$E$45,2,FALSE)),0,VLOOKUP(DATE($L$55,$M$55,1stCalendar!L58),$D$4:$E$45,2,FALSE))</f>
        <v>0</v>
      </c>
      <c r="N52" s="6">
        <f t="shared" si="11"/>
        <v>0</v>
      </c>
      <c r="O52" s="6">
        <f>IF(ISERROR(VLOOKUP(DATE($T$55,$U$55,1stCalendar!N58),$D$4:$E$45,2,FALSE)),0,VLOOKUP(DATE($T$55,$U$55,1stCalendar!N58),$D$4:$E$45,2,FALSE))</f>
        <v>0</v>
      </c>
      <c r="P52" s="6">
        <f>IF(ISERROR(VLOOKUP(DATE($T$55,$U$55,1stCalendar!O58),$D$4:$E$45,2,FALSE)),0,VLOOKUP(DATE($T$55,$U$55,1stCalendar!O58),$D$4:$E$45,2,FALSE))</f>
        <v>0</v>
      </c>
      <c r="Q52" s="6">
        <f>IF(ISERROR(VLOOKUP(DATE($T$55,$U$55,1stCalendar!P58),$D$4:$E$45,2,FALSE)),0,VLOOKUP(DATE($T$55,$U$55,1stCalendar!P58),$D$4:$E$45,2,FALSE))</f>
        <v>0</v>
      </c>
      <c r="R52" s="6">
        <f>IF(ISERROR(VLOOKUP(DATE($T$55,$U$55,1stCalendar!Q58),$D$4:$E$45,2,FALSE)),0,VLOOKUP(DATE($T$55,$U$55,1stCalendar!Q58),$D$4:$E$45,2,FALSE))</f>
        <v>0</v>
      </c>
      <c r="S52" s="6">
        <f>IF(ISERROR(VLOOKUP(DATE($T$55,$U$55,1stCalendar!R58),$D$4:$E$45,2,FALSE)),0,VLOOKUP(DATE($T$55,$U$55,1stCalendar!R58),$D$4:$E$45,2,FALSE))</f>
        <v>0</v>
      </c>
      <c r="T52" s="6">
        <f>IF(ISERROR(VLOOKUP(DATE($T$55,$U$55,1stCalendar!S58),$D$4:$E$45,2,FALSE)),0,VLOOKUP(DATE($T$55,$U$55,1stCalendar!S58),$D$4:$E$45,2,FALSE))</f>
        <v>0</v>
      </c>
      <c r="U52" s="6">
        <f>IF(ISERROR(VLOOKUP(DATE($T$55,$U$55,1stCalendar!T58),$D$4:$E$45,2,FALSE)),0,VLOOKUP(DATE($T$55,$U$55,1stCalendar!T58),$D$4:$E$45,2,FALSE))</f>
        <v>0</v>
      </c>
      <c r="V52" s="6">
        <f t="shared" si="12"/>
        <v>0</v>
      </c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7:38" ht="12.75">
      <c r="G53" s="6">
        <f>IF(ISERROR(VLOOKUP(DATE($L$55,$M$55,1stCalendar!F59),$D$4:$E$45,2,FALSE)),0,VLOOKUP(DATE($L$55,$M$55,1stCalendar!F59),$D$4:$E$45,2,FALSE))</f>
        <v>0</v>
      </c>
      <c r="H53" s="6">
        <f>IF(ISERROR(VLOOKUP(DATE($L$55,$M$55,1stCalendar!G59),$D$4:$E$45,2,FALSE)),0,VLOOKUP(DATE($L$55,$M$55,1stCalendar!G59),$D$4:$E$45,2,FALSE))</f>
        <v>0</v>
      </c>
      <c r="I53" s="6">
        <f>IF(ISERROR(VLOOKUP(DATE($L$55,$M$55,1stCalendar!H59),$D$4:$E$45,2,FALSE)),0,VLOOKUP(DATE($L$55,$M$55,1stCalendar!H59),$D$4:$E$45,2,FALSE))</f>
        <v>0</v>
      </c>
      <c r="J53" s="6">
        <f>IF(ISERROR(VLOOKUP(DATE($L$55,$M$55,1stCalendar!I59),$D$4:$E$45,2,FALSE)),0,VLOOKUP(DATE($L$55,$M$55,1stCalendar!I59),$D$4:$E$45,2,FALSE))</f>
        <v>0</v>
      </c>
      <c r="K53" s="6">
        <f>IF(ISERROR(VLOOKUP(DATE($L$55,$M$55,1stCalendar!J59),$D$4:$E$45,2,FALSE)),0,VLOOKUP(DATE($L$55,$M$55,1stCalendar!J59),$D$4:$E$45,2,FALSE))</f>
        <v>0</v>
      </c>
      <c r="L53" s="6">
        <f>IF(ISERROR(VLOOKUP(DATE($L$55,$M$55,1stCalendar!K59),$D$4:$E$45,2,FALSE)),0,VLOOKUP(DATE($L$55,$M$55,1stCalendar!K59),$D$4:$E$45,2,FALSE))</f>
        <v>0</v>
      </c>
      <c r="M53" s="6">
        <f>IF(ISERROR(VLOOKUP(DATE($L$55,$M$55,1stCalendar!L59),$D$4:$E$45,2,FALSE)),0,VLOOKUP(DATE($L$55,$M$55,1stCalendar!L59),$D$4:$E$45,2,FALSE))</f>
        <v>0</v>
      </c>
      <c r="N53" s="6">
        <f t="shared" si="11"/>
        <v>0</v>
      </c>
      <c r="O53" s="6">
        <f>IF(ISERROR(VLOOKUP(DATE($T$55,$U$55,1stCalendar!N59),$D$4:$E$45,2,FALSE)),0,VLOOKUP(DATE($T$55,$U$55,1stCalendar!N59),$D$4:$E$45,2,FALSE))</f>
        <v>0</v>
      </c>
      <c r="P53" s="6">
        <f>IF(ISERROR(VLOOKUP(DATE($T$55,$U$55,1stCalendar!O59),$D$4:$E$45,2,FALSE)),0,VLOOKUP(DATE($T$55,$U$55,1stCalendar!O59),$D$4:$E$45,2,FALSE))</f>
        <v>0</v>
      </c>
      <c r="Q53" s="6">
        <f>IF(ISERROR(VLOOKUP(DATE($T$55,$U$55,1stCalendar!P59),$D$4:$E$45,2,FALSE)),0,VLOOKUP(DATE($T$55,$U$55,1stCalendar!P59),$D$4:$E$45,2,FALSE))</f>
        <v>0</v>
      </c>
      <c r="R53" s="6">
        <f>IF(ISERROR(VLOOKUP(DATE($T$55,$U$55,1stCalendar!Q59),$D$4:$E$45,2,FALSE)),0,VLOOKUP(DATE($T$55,$U$55,1stCalendar!Q59),$D$4:$E$45,2,FALSE))</f>
        <v>0</v>
      </c>
      <c r="S53" s="6">
        <f>IF(ISERROR(VLOOKUP(DATE($T$55,$U$55,1stCalendar!R59),$D$4:$E$45,2,FALSE)),0,VLOOKUP(DATE($T$55,$U$55,1stCalendar!R59),$D$4:$E$45,2,FALSE))</f>
        <v>0</v>
      </c>
      <c r="T53" s="6">
        <f>IF(ISERROR(VLOOKUP(DATE($T$55,$U$55,1stCalendar!S59),$D$4:$E$45,2,FALSE)),0,VLOOKUP(DATE($T$55,$U$55,1stCalendar!S59),$D$4:$E$45,2,FALSE))</f>
        <v>0</v>
      </c>
      <c r="U53" s="6">
        <f>IF(ISERROR(VLOOKUP(DATE($T$55,$U$55,1stCalendar!T59),$D$4:$E$45,2,FALSE)),0,VLOOKUP(DATE($T$55,$U$55,1stCalendar!T59),$D$4:$E$45,2,FALSE))</f>
        <v>0</v>
      </c>
      <c r="V53" s="6">
        <f t="shared" si="12"/>
        <v>0</v>
      </c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7:38" ht="12.75">
      <c r="G54" s="6">
        <f>IF(ISERROR(VLOOKUP(DATE($L$55,$M$55,1stCalendar!F60),$D$4:$E$45,2,FALSE)),0,VLOOKUP(DATE($L$55,$M$55,1stCalendar!F60),$D$4:$E$45,2,FALSE))</f>
        <v>0</v>
      </c>
      <c r="H54" s="6">
        <f>IF(ISERROR(VLOOKUP(DATE($L$55,$M$55,1stCalendar!G60),$D$4:$E$45,2,FALSE)),0,VLOOKUP(DATE($L$55,$M$55,1stCalendar!G60),$D$4:$E$45,2,FALSE))</f>
        <v>0</v>
      </c>
      <c r="I54" s="6">
        <f>IF(ISERROR(VLOOKUP(DATE($L$55,$M$55,1stCalendar!H60),$D$4:$E$45,2,FALSE)),0,VLOOKUP(DATE($L$55,$M$55,1stCalendar!H60),$D$4:$E$45,2,FALSE))</f>
        <v>0</v>
      </c>
      <c r="J54" s="6">
        <f>IF(ISERROR(VLOOKUP(DATE($L$55,$M$55,1stCalendar!I60),$D$4:$E$45,2,FALSE)),0,VLOOKUP(DATE($L$55,$M$55,1stCalendar!I60),$D$4:$E$45,2,FALSE))</f>
        <v>0</v>
      </c>
      <c r="K54" s="6">
        <f>IF(ISERROR(VLOOKUP(DATE($L$55,$M$55,1stCalendar!J60),$D$4:$E$45,2,FALSE)),0,VLOOKUP(DATE($L$55,$M$55,1stCalendar!J60),$D$4:$E$45,2,FALSE))</f>
        <v>0</v>
      </c>
      <c r="L54" s="6">
        <f>IF(ISERROR(VLOOKUP(DATE($L$55,$M$55,1stCalendar!K60),$D$4:$E$45,2,FALSE)),0,VLOOKUP(DATE($L$55,$M$55,1stCalendar!K60),$D$4:$E$45,2,FALSE))</f>
        <v>0</v>
      </c>
      <c r="M54" s="6">
        <f>IF(ISERROR(VLOOKUP(DATE($L$55,$M$55,1stCalendar!L60),$D$4:$E$45,2,FALSE)),0,VLOOKUP(DATE($L$55,$M$55,1stCalendar!L60),$D$4:$E$45,2,FALSE))</f>
        <v>0</v>
      </c>
      <c r="N54" s="6">
        <f t="shared" si="11"/>
        <v>0</v>
      </c>
      <c r="O54" s="6">
        <f>IF(ISERROR(VLOOKUP(DATE($T$55,$U$55,1stCalendar!N60),$D$4:$E$45,2,FALSE)),0,VLOOKUP(DATE($T$55,$U$55,1stCalendar!N60),$D$4:$E$45,2,FALSE))</f>
        <v>0</v>
      </c>
      <c r="P54" s="6">
        <f>IF(ISERROR(VLOOKUP(DATE($T$55,$U$55,1stCalendar!O60),$D$4:$E$45,2,FALSE)),0,VLOOKUP(DATE($T$55,$U$55,1stCalendar!O60),$D$4:$E$45,2,FALSE))</f>
        <v>0</v>
      </c>
      <c r="Q54" s="6">
        <f>IF(ISERROR(VLOOKUP(DATE($T$55,$U$55,1stCalendar!P60),$D$4:$E$45,2,FALSE)),0,VLOOKUP(DATE($T$55,$U$55,1stCalendar!P60),$D$4:$E$45,2,FALSE))</f>
        <v>0</v>
      </c>
      <c r="R54" s="6">
        <f>IF(ISERROR(VLOOKUP(DATE($T$55,$U$55,1stCalendar!Q60),$D$4:$E$45,2,FALSE)),0,VLOOKUP(DATE($T$55,$U$55,1stCalendar!Q60),$D$4:$E$45,2,FALSE))</f>
        <v>0</v>
      </c>
      <c r="S54" s="6">
        <f>IF(ISERROR(VLOOKUP(DATE($T$55,$U$55,1stCalendar!R60),$D$4:$E$45,2,FALSE)),0,VLOOKUP(DATE($T$55,$U$55,1stCalendar!R60),$D$4:$E$45,2,FALSE))</f>
        <v>0</v>
      </c>
      <c r="T54" s="6">
        <f>IF(ISERROR(VLOOKUP(DATE($T$55,$U$55,1stCalendar!S60),$D$4:$E$45,2,FALSE)),0,VLOOKUP(DATE($T$55,$U$55,1stCalendar!S60),$D$4:$E$45,2,FALSE))</f>
        <v>0</v>
      </c>
      <c r="U54" s="6">
        <f>IF(ISERROR(VLOOKUP(DATE($T$55,$U$55,1stCalendar!T60),$D$4:$E$45,2,FALSE)),0,VLOOKUP(DATE($T$55,$U$55,1stCalendar!T60),$D$4:$E$45,2,FALSE))</f>
        <v>0</v>
      </c>
      <c r="V54" s="6">
        <f t="shared" si="12"/>
        <v>0</v>
      </c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7:38" ht="12.75">
      <c r="G55" s="6">
        <f>IF(ISERROR(VLOOKUP(DATE($L$55,$M$55,1stCalendar!F61),$D$4:$E$45,2,FALSE)),0,VLOOKUP(DATE($L$55,$M$55,1stCalendar!F61),$D$4:$E$45,2,FALSE))</f>
        <v>0</v>
      </c>
      <c r="H55" s="6">
        <f>IF(ISERROR(VLOOKUP(DATE($L$55,$M$55,1stCalendar!G61),$D$4:$E$45,2,FALSE)),0,VLOOKUP(DATE($L$55,$M$55,1stCalendar!G61),$D$4:$E$45,2,FALSE))</f>
        <v>0</v>
      </c>
      <c r="I55" s="6"/>
      <c r="J55" s="6"/>
      <c r="K55" s="6"/>
      <c r="L55" s="6">
        <f>1stCalendar!K61</f>
        <v>2016</v>
      </c>
      <c r="M55" s="6">
        <f>1stCalendar!L61</f>
        <v>11</v>
      </c>
      <c r="N55" s="6">
        <f>SUM(G55:H55)</f>
        <v>0</v>
      </c>
      <c r="O55" s="6">
        <f>IF(ISERROR(VLOOKUP(DATE($T$55,$U$55,1stCalendar!N61),$D$4:$E$45,2,FALSE)),0,VLOOKUP(DATE($T$55,$U$55,1stCalendar!N61),$D$4:$E$45,2,FALSE))</f>
        <v>0</v>
      </c>
      <c r="P55" s="6">
        <f>IF(ISERROR(VLOOKUP(DATE($T$55,$U$55,1stCalendar!O61),$D$4:$E$45,2,FALSE)),0,VLOOKUP(DATE($T$55,$U$55,1stCalendar!O61),$D$4:$E$45,2,FALSE))</f>
        <v>0</v>
      </c>
      <c r="Q55" s="6"/>
      <c r="R55" s="6"/>
      <c r="S55" s="6"/>
      <c r="T55" s="6">
        <f>1stCalendar!S61</f>
        <v>2016</v>
      </c>
      <c r="U55" s="6">
        <f>1stCalendar!T61</f>
        <v>12</v>
      </c>
      <c r="V55" s="6">
        <f>SUM(O55:P55)</f>
        <v>0</v>
      </c>
      <c r="W55" s="6"/>
      <c r="X55" s="6"/>
      <c r="AD55" s="6"/>
      <c r="AE55" s="6"/>
      <c r="AF55" s="6"/>
      <c r="AL55" s="6"/>
    </row>
    <row r="56" spans="7:21" ht="12.75"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7:21" ht="12.75"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7:21" ht="12.75"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7:21" ht="12.75"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7:21" ht="12.75"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7:21" ht="12.75"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7:21" ht="12.75"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7:21" ht="12.75"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7:21" ht="12.75"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7:21" ht="12.75"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cp:lastPrinted>2011-08-31T14:15:37Z</cp:lastPrinted>
  <dcterms:created xsi:type="dcterms:W3CDTF">2008-10-29T15:28:11Z</dcterms:created>
  <dcterms:modified xsi:type="dcterms:W3CDTF">2016-09-06T17:32:36Z</dcterms:modified>
  <cp:category/>
  <cp:version/>
  <cp:contentType/>
  <cp:contentStatus/>
</cp:coreProperties>
</file>