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165" yWindow="45" windowWidth="9915" windowHeight="5640" activeTab="0"/>
  </bookViews>
  <sheets>
    <sheet name="Risk &amp; Return" sheetId="1" r:id="rId1"/>
  </sheets>
  <definedNames>
    <definedName name="_ATPRegress_Dlg_Results" localSheetId="0" hidden="1">{2;#N/A;"R5C7:R56C7";#N/A;"R5C8:R56C8";FALSE;FALSE;FALSE;95;#N/A;#N/A;"R97C1";#N/A;FALSE;FALSE;FALSE;FALSE;#N/A;"";#N/A;FALSE;#N/A;"";#N/A;#N/A;#N/A}</definedName>
    <definedName name="_ATPRegress_Dlg_Types" localSheetId="0" hidden="1">{"Excel Help!1802";5;10;5;10;13;13;13;8;5;5;10;14;13;13;13;13;5;10;14;13;5;10;1;2;24}</definedName>
    <definedName name="_ATPRegress_Range1" localSheetId="0" hidden="1">'Risk &amp; Return'!$G$9:$G$60</definedName>
    <definedName name="_ATPRegress_Range2" localSheetId="0" hidden="1">'Risk &amp; Return'!$H$9:$H$60</definedName>
    <definedName name="_ATPRegress_Range3" localSheetId="0" hidden="1">#REF!</definedName>
    <definedName name="_ATPRegress_Range4" localSheetId="0" hidden="1">"="</definedName>
    <definedName name="_ATPRegress_Range5" localSheetId="0" hidden="1">"="</definedName>
  </definedNames>
  <calcPr calcId="145621"/>
</workbook>
</file>

<file path=xl/sharedStrings.xml><?xml version="1.0" encoding="utf-8"?>
<sst xmlns="http://schemas.openxmlformats.org/spreadsheetml/2006/main" count="46" uniqueCount="46">
  <si>
    <t>Time period</t>
  </si>
  <si>
    <t>Index</t>
  </si>
  <si>
    <t>Price(Stock)</t>
  </si>
  <si>
    <t>DPS(Stock)</t>
  </si>
  <si>
    <t>Split Factor</t>
  </si>
  <si>
    <t>Index Level</t>
  </si>
  <si>
    <t>Return(Stock)</t>
  </si>
  <si>
    <t>Return(Mkt)</t>
  </si>
  <si>
    <t>(R(jt)-Rj)^2</t>
  </si>
  <si>
    <t>(R(mt)-R(m))^2</t>
  </si>
  <si>
    <t>(R(jt)-R(j))</t>
  </si>
  <si>
    <t>(R(mt)-R(m))</t>
  </si>
  <si>
    <t>REGRESSION STATISTICS AND RISK PARAMETERS</t>
  </si>
  <si>
    <t>RISK AND PERFORMANCE MEASURES</t>
  </si>
  <si>
    <t>VARIANCE STATISTICS</t>
  </si>
  <si>
    <t>USING BETA</t>
  </si>
  <si>
    <t>In estimating expected returns:</t>
  </si>
  <si>
    <t xml:space="preserve">  </t>
  </si>
  <si>
    <t>In forecasting prices:</t>
  </si>
  <si>
    <t xml:space="preserve">  Predicted prices:</t>
  </si>
  <si>
    <t xml:space="preserve">  - One year from now</t>
  </si>
  <si>
    <t xml:space="preserve">  - Two years from now</t>
  </si>
  <si>
    <t xml:space="preserve">  - Three years from now</t>
  </si>
  <si>
    <t xml:space="preserve">  - Four years from now</t>
  </si>
  <si>
    <t xml:space="preserve">  - Five years from now</t>
  </si>
  <si>
    <t xml:space="preserve">  Annualized DPS</t>
  </si>
  <si>
    <t xml:space="preserve">  Current price</t>
  </si>
  <si>
    <t xml:space="preserve">  Expected return</t>
  </si>
  <si>
    <t xml:space="preserve">  Historical return premium</t>
  </si>
  <si>
    <t xml:space="preserve">  Riskfree Rate</t>
  </si>
  <si>
    <t>Variance of the stock</t>
  </si>
  <si>
    <t>Variance of the market</t>
  </si>
  <si>
    <t>Systematic variance</t>
  </si>
  <si>
    <t>Unsystematic variance</t>
  </si>
  <si>
    <t>R squared</t>
  </si>
  <si>
    <t>Intercept (Alpha)</t>
  </si>
  <si>
    <t>Slope (Beta)</t>
  </si>
  <si>
    <t>Rf(1- Beta)</t>
  </si>
  <si>
    <t>Intercept-Rf(1-Beta)</t>
  </si>
  <si>
    <t>RISK &amp; RETURN</t>
  </si>
  <si>
    <t>Number of periods of data</t>
  </si>
  <si>
    <t>Current riskfree rate</t>
  </si>
  <si>
    <t>Risk premium for stocks</t>
  </si>
  <si>
    <t>Riskfree rate during period</t>
  </si>
  <si>
    <t>Current Annual DPS</t>
  </si>
  <si>
    <t>Current stock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</si>
</sst>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0"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0"/>
      <color theme="1"/>
      <name val="Geneva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9E1C9"/>
        <bgColor indexed="64"/>
      </patternFill>
    </fill>
    <fill>
      <patternFill patternType="solid">
        <fgColor rgb="FF544722"/>
        <bgColor indexed="64"/>
      </patternFill>
    </fill>
  </fills>
  <borders count="1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/>
      <right style="double"/>
      <top/>
      <bottom/>
    </border>
    <border>
      <left style="thick"/>
      <right/>
      <top/>
      <bottom/>
    </border>
    <border>
      <left/>
      <right style="thick"/>
      <top/>
      <bottom/>
    </border>
    <border>
      <left/>
      <right style="double"/>
      <top/>
      <bottom style="double"/>
    </border>
    <border>
      <left/>
      <right/>
      <top style="double"/>
      <bottom style="thin">
        <color theme="2" tint="-0.4999699890613556"/>
      </bottom>
    </border>
    <border>
      <left/>
      <right/>
      <top style="thin">
        <color theme="2" tint="-0.4999699890613556"/>
      </top>
      <bottom style="double"/>
    </border>
    <border>
      <left/>
      <right style="double"/>
      <top style="double"/>
      <bottom style="thin">
        <color theme="2" tint="-0.4999699890613556"/>
      </bottom>
    </border>
    <border>
      <left/>
      <right style="double"/>
      <top style="thin">
        <color theme="2" tint="-0.4999699890613556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10" fontId="1" fillId="0" borderId="8" xfId="0" applyNumberFormat="1" applyFont="1" applyBorder="1"/>
    <xf numFmtId="10" fontId="1" fillId="0" borderId="7" xfId="0" applyNumberFormat="1" applyFont="1" applyBorder="1"/>
    <xf numFmtId="0" fontId="1" fillId="0" borderId="8" xfId="0" applyFont="1" applyBorder="1"/>
    <xf numFmtId="0" fontId="3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7" fontId="1" fillId="0" borderId="8" xfId="0" applyNumberFormat="1" applyFont="1" applyBorder="1"/>
    <xf numFmtId="7" fontId="1" fillId="0" borderId="1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/>
    <xf numFmtId="0" fontId="1" fillId="0" borderId="0" xfId="0" applyFont="1" applyFill="1" applyBorder="1"/>
    <xf numFmtId="10" fontId="2" fillId="0" borderId="0" xfId="0" applyNumberFormat="1" applyFont="1" applyFill="1" applyBorder="1"/>
    <xf numFmtId="7" fontId="2" fillId="0" borderId="0" xfId="0" applyNumberFormat="1" applyFont="1" applyFill="1" applyBorder="1"/>
    <xf numFmtId="1" fontId="1" fillId="2" borderId="0" xfId="0" applyNumberFormat="1" applyFont="1" applyFill="1" applyAlignment="1">
      <alignment horizontal="center"/>
    </xf>
    <xf numFmtId="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0" fontId="2" fillId="2" borderId="12" xfId="0" applyNumberFormat="1" applyFont="1" applyFill="1" applyBorder="1"/>
    <xf numFmtId="1" fontId="2" fillId="2" borderId="13" xfId="0" applyNumberFormat="1" applyFont="1" applyFill="1" applyBorder="1"/>
    <xf numFmtId="10" fontId="2" fillId="2" borderId="13" xfId="0" applyNumberFormat="1" applyFont="1" applyFill="1" applyBorder="1"/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0" fontId="6" fillId="0" borderId="0" xfId="0" applyFont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</xdr:row>
      <xdr:rowOff>238125</xdr:rowOff>
    </xdr:from>
    <xdr:ext cx="2133600" cy="276225"/>
    <xdr:sp macro="" textlink="">
      <xdr:nvSpPr>
        <xdr:cNvPr id="2" name="TextBox 1"/>
        <xdr:cNvSpPr txBox="1"/>
      </xdr:nvSpPr>
      <xdr:spPr>
        <a:xfrm>
          <a:off x="285750" y="400050"/>
          <a:ext cx="2133600" cy="2762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Input</a:t>
          </a:r>
          <a:r>
            <a:rPr lang="en-US" sz="1100" b="1" baseline="0"/>
            <a:t> values in highlighted fields. 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1" width="14.25390625" style="3" customWidth="1"/>
    <col min="2" max="2" width="11.375" style="3" customWidth="1"/>
    <col min="3" max="3" width="12.75390625" style="3" customWidth="1"/>
    <col min="4" max="4" width="12.00390625" style="3" customWidth="1"/>
    <col min="5" max="5" width="12.875" style="3" customWidth="1"/>
    <col min="6" max="6" width="13.25390625" style="3" customWidth="1"/>
    <col min="7" max="7" width="16.375" style="3" customWidth="1"/>
    <col min="8" max="8" width="15.75390625" style="3" customWidth="1"/>
    <col min="9" max="9" width="19.75390625" style="3" bestFit="1" customWidth="1"/>
    <col min="10" max="10" width="17.00390625" style="3" customWidth="1"/>
    <col min="11" max="11" width="12.125" style="3" customWidth="1"/>
    <col min="12" max="256" width="11.375" style="3" customWidth="1"/>
    <col min="257" max="16384" width="9.125" style="3" customWidth="1"/>
  </cols>
  <sheetData>
    <row r="2" spans="1:11" ht="33.7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3.5" thickBot="1"/>
    <row r="4" spans="1:10" ht="17.25" customHeight="1" thickTop="1">
      <c r="A4" s="1" t="s">
        <v>41</v>
      </c>
      <c r="B4" s="2"/>
      <c r="C4" s="33">
        <v>0.08</v>
      </c>
      <c r="D4" s="2"/>
      <c r="E4" s="2" t="s">
        <v>42</v>
      </c>
      <c r="F4" s="2"/>
      <c r="G4" s="33">
        <v>0.05</v>
      </c>
      <c r="H4" s="2"/>
      <c r="I4" s="2" t="s">
        <v>45</v>
      </c>
      <c r="J4" s="36">
        <v>200</v>
      </c>
    </row>
    <row r="5" spans="1:10" ht="17.25" customHeight="1" thickBot="1">
      <c r="A5" s="4" t="s">
        <v>40</v>
      </c>
      <c r="B5" s="5"/>
      <c r="C5" s="34">
        <v>20</v>
      </c>
      <c r="D5" s="5"/>
      <c r="E5" s="5" t="s">
        <v>43</v>
      </c>
      <c r="F5" s="5"/>
      <c r="G5" s="35">
        <v>0.07</v>
      </c>
      <c r="H5" s="5"/>
      <c r="I5" s="5" t="s">
        <v>44</v>
      </c>
      <c r="J5" s="37">
        <v>0</v>
      </c>
    </row>
    <row r="6" spans="1:10" ht="36" customHeight="1" thickTop="1">
      <c r="A6" s="10"/>
      <c r="B6" s="10"/>
      <c r="C6" s="25"/>
      <c r="D6" s="26"/>
      <c r="E6" s="26"/>
      <c r="F6" s="26"/>
      <c r="G6" s="27"/>
      <c r="H6" s="26"/>
      <c r="I6" s="26"/>
      <c r="J6" s="28"/>
    </row>
    <row r="7" spans="1:11" s="21" customFormat="1" ht="24.75" customHeight="1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</row>
    <row r="8" spans="1:11" ht="12.75">
      <c r="A8" s="6">
        <v>1</v>
      </c>
      <c r="B8" s="29">
        <f>IF(A8&gt;$C5,0,1)</f>
        <v>1</v>
      </c>
      <c r="C8" s="30">
        <v>30.75</v>
      </c>
      <c r="D8" s="30"/>
      <c r="E8" s="31">
        <v>1</v>
      </c>
      <c r="F8" s="32">
        <v>179.63</v>
      </c>
      <c r="G8" s="6"/>
      <c r="H8" s="6"/>
      <c r="I8" s="6"/>
      <c r="J8" s="6"/>
      <c r="K8" s="24" t="s">
        <v>11</v>
      </c>
    </row>
    <row r="9" spans="1:11" ht="12.75">
      <c r="A9" s="6">
        <v>2</v>
      </c>
      <c r="B9" s="29">
        <f>IF(A9&gt;$C5,0,1)</f>
        <v>1</v>
      </c>
      <c r="C9" s="30">
        <v>28</v>
      </c>
      <c r="D9" s="30"/>
      <c r="E9" s="31">
        <v>1</v>
      </c>
      <c r="F9" s="32">
        <v>181.19</v>
      </c>
      <c r="G9" s="7">
        <f aca="true" t="shared" si="0" ref="G9:G40">((C9*E9-C8+D9*E9)/C8)*B9</f>
        <v>-0.08943089430894309</v>
      </c>
      <c r="H9" s="7">
        <f aca="true" t="shared" si="1" ref="H9:H40">((F9-F8)/F8)*B9</f>
        <v>0.008684518176251196</v>
      </c>
      <c r="I9" s="6">
        <f>(G9-AVERAGE(G9:G67))^2*B9</f>
        <v>0.0074152130539215395</v>
      </c>
      <c r="J9" s="6">
        <f>(H9-AVERAGE(H9:H67))^2*B9</f>
        <v>6.868025973026383E-06</v>
      </c>
      <c r="K9" s="6">
        <f>(G9-AVERAGE(G9:G67))*(H9-AVERAGE(H9:H67))*B9</f>
        <v>-0.00022567205376354738</v>
      </c>
    </row>
    <row r="10" spans="1:11" ht="12.75">
      <c r="A10" s="6">
        <f aca="true" t="shared" si="2" ref="A10:A41">A9+1</f>
        <v>3</v>
      </c>
      <c r="B10" s="29">
        <f>IF(A10&gt;$C5,0,1)</f>
        <v>1</v>
      </c>
      <c r="C10" s="30">
        <v>27.75</v>
      </c>
      <c r="D10" s="30">
        <v>0</v>
      </c>
      <c r="E10" s="31">
        <v>1</v>
      </c>
      <c r="F10" s="32">
        <v>180.66</v>
      </c>
      <c r="G10" s="7">
        <f t="shared" si="0"/>
        <v>-0.008928571428571428</v>
      </c>
      <c r="H10" s="7">
        <f t="shared" si="1"/>
        <v>-0.0029251062420663455</v>
      </c>
      <c r="I10" s="6">
        <f>(G10-AVERAGE(G9:G67))^2*B10</f>
        <v>3.146434151807748E-05</v>
      </c>
      <c r="J10" s="6">
        <f>(H10-AVERAGE(H9:H67))^2*B10</f>
        <v>8.080090803049395E-05</v>
      </c>
      <c r="K10" s="6">
        <f>(G10-AVERAGE(G9:G67))*(H10-AVERAGE(H9:H67))*B10</f>
        <v>5.0421695382466375E-05</v>
      </c>
    </row>
    <row r="11" spans="1:11" ht="12.75">
      <c r="A11" s="6">
        <f t="shared" si="2"/>
        <v>4</v>
      </c>
      <c r="B11" s="29">
        <f>IF(A11&gt;$C5,0,1)</f>
        <v>1</v>
      </c>
      <c r="C11" s="30">
        <v>27.5</v>
      </c>
      <c r="D11" s="30"/>
      <c r="E11" s="31">
        <v>1</v>
      </c>
      <c r="F11" s="32">
        <v>179.83</v>
      </c>
      <c r="G11" s="7">
        <f t="shared" si="0"/>
        <v>-0.009009009009009009</v>
      </c>
      <c r="H11" s="7">
        <f t="shared" si="1"/>
        <v>-0.004594265471050504</v>
      </c>
      <c r="I11" s="6">
        <f>(G11-AVERAGE(G9:G67))^2*B11</f>
        <v>3.237321012502648E-05</v>
      </c>
      <c r="J11" s="6">
        <f>(H11-AVERAGE(H9:H67))^2*B11</f>
        <v>0.0001135949199448252</v>
      </c>
      <c r="K11" s="6">
        <f>(G11-AVERAGE(G9:G67))*(H11-AVERAGE(H9:H67))*B11</f>
        <v>6.064183549752916E-05</v>
      </c>
    </row>
    <row r="12" spans="1:11" ht="12.75">
      <c r="A12" s="6">
        <f t="shared" si="2"/>
        <v>5</v>
      </c>
      <c r="B12" s="29">
        <f>IF(A12&gt;$C5,0,1)</f>
        <v>1</v>
      </c>
      <c r="C12" s="30">
        <v>26.38</v>
      </c>
      <c r="D12" s="30"/>
      <c r="E12" s="31">
        <v>1</v>
      </c>
      <c r="F12" s="32">
        <v>189.55</v>
      </c>
      <c r="G12" s="7">
        <f t="shared" si="0"/>
        <v>-0.040727272727272765</v>
      </c>
      <c r="H12" s="7">
        <f t="shared" si="1"/>
        <v>0.0540510482122004</v>
      </c>
      <c r="I12" s="6">
        <f>(G12-AVERAGE(G9:G67))^2*B12</f>
        <v>0.0013993591948983604</v>
      </c>
      <c r="J12" s="6">
        <f>(H12-AVERAGE(H9:H67))^2*B12</f>
        <v>0.002302773468000276</v>
      </c>
      <c r="K12" s="6">
        <f>(G12-AVERAGE(G9:G67))*(H12-AVERAGE(H9:H67))*B12</f>
        <v>-0.0017951064665401245</v>
      </c>
    </row>
    <row r="13" spans="1:11" ht="12.75">
      <c r="A13" s="6">
        <f t="shared" si="2"/>
        <v>6</v>
      </c>
      <c r="B13" s="29">
        <f>IF(A13&gt;$C5,0,1)</f>
        <v>1</v>
      </c>
      <c r="C13" s="30">
        <v>26</v>
      </c>
      <c r="D13" s="30">
        <v>0</v>
      </c>
      <c r="E13" s="31">
        <v>1</v>
      </c>
      <c r="F13" s="32">
        <v>191.85</v>
      </c>
      <c r="G13" s="7">
        <f t="shared" si="0"/>
        <v>-0.014404852160727786</v>
      </c>
      <c r="H13" s="7">
        <f t="shared" si="1"/>
        <v>0.012134001582695769</v>
      </c>
      <c r="I13" s="6">
        <f>(G13-AVERAGE(G9:G67))^2*B13</f>
        <v>0.00012289028797173984</v>
      </c>
      <c r="J13" s="6">
        <f>(H13-AVERAGE(H9:H67))^2*B13</f>
        <v>3.6847028108058674E-05</v>
      </c>
      <c r="K13" s="6">
        <f>(G13-AVERAGE(G9:G67))*(H13-AVERAGE(H9:H67))*B13</f>
        <v>-6.729146970532092E-05</v>
      </c>
    </row>
    <row r="14" spans="1:11" ht="12.75">
      <c r="A14" s="6">
        <f t="shared" si="2"/>
        <v>7</v>
      </c>
      <c r="B14" s="29">
        <f>IF(A14&gt;$C5,0,1)</f>
        <v>1</v>
      </c>
      <c r="C14" s="30">
        <v>28.25</v>
      </c>
      <c r="D14" s="30"/>
      <c r="E14" s="31">
        <v>1</v>
      </c>
      <c r="F14" s="32">
        <v>190.92</v>
      </c>
      <c r="G14" s="7">
        <f t="shared" si="0"/>
        <v>0.08653846153846154</v>
      </c>
      <c r="H14" s="7">
        <f t="shared" si="1"/>
        <v>-0.004847537138389402</v>
      </c>
      <c r="I14" s="6">
        <f>(G14-AVERAGE(G9:G67))^2*B14</f>
        <v>0.008074410651681133</v>
      </c>
      <c r="J14" s="6">
        <f>(H14-AVERAGE(H9:H67))^2*B14</f>
        <v>0.00011905785182324475</v>
      </c>
      <c r="K14" s="6">
        <f>(G14-AVERAGE(G9:G67))*(H14-AVERAGE(H9:H67))*B14</f>
        <v>-0.000980470288651258</v>
      </c>
    </row>
    <row r="15" spans="1:11" ht="12.75">
      <c r="A15" s="6">
        <f t="shared" si="2"/>
        <v>8</v>
      </c>
      <c r="B15" s="29">
        <f>IF(A15&gt;$C5,0,1)</f>
        <v>1</v>
      </c>
      <c r="C15" s="30">
        <v>26</v>
      </c>
      <c r="D15" s="30"/>
      <c r="E15" s="31">
        <v>1</v>
      </c>
      <c r="F15" s="32">
        <v>188.63</v>
      </c>
      <c r="G15" s="7">
        <f t="shared" si="0"/>
        <v>-0.07964601769911504</v>
      </c>
      <c r="H15" s="7">
        <f t="shared" si="1"/>
        <v>-0.01199455269222707</v>
      </c>
      <c r="I15" s="6">
        <f>(G15-AVERAGE(G9:G67))^2*B15</f>
        <v>0.005825773489311049</v>
      </c>
      <c r="J15" s="6">
        <f>(H15-AVERAGE(H9:H67))^2*B15</f>
        <v>0.0003261050513943285</v>
      </c>
      <c r="K15" s="6">
        <f>(G15-AVERAGE(G9:G67))*(H15-AVERAGE(H9:H67))*B15</f>
        <v>0.0013783374634477206</v>
      </c>
    </row>
    <row r="16" spans="1:11" ht="12.75">
      <c r="A16" s="6">
        <f t="shared" si="2"/>
        <v>9</v>
      </c>
      <c r="B16" s="29">
        <f>IF(A16&gt;$C5,0,1)</f>
        <v>1</v>
      </c>
      <c r="C16" s="30">
        <v>25.75</v>
      </c>
      <c r="D16" s="30">
        <v>0</v>
      </c>
      <c r="E16" s="31">
        <v>1</v>
      </c>
      <c r="F16" s="32">
        <v>182.08</v>
      </c>
      <c r="G16" s="7">
        <f t="shared" si="0"/>
        <v>-0.009615384615384616</v>
      </c>
      <c r="H16" s="7">
        <f t="shared" si="1"/>
        <v>-0.03472406298043781</v>
      </c>
      <c r="I16" s="6">
        <f>(G16-AVERAGE(G9:G67))^2*B16</f>
        <v>3.964114792464721E-05</v>
      </c>
      <c r="J16" s="6">
        <f>(H16-AVERAGE(H9:H67))^2*B16</f>
        <v>0.0016636519109761996</v>
      </c>
      <c r="K16" s="6">
        <f>(G16-AVERAGE(G9:G67))*(H16-AVERAGE(H9:H67))*B16</f>
        <v>0.00025680551298235313</v>
      </c>
    </row>
    <row r="17" spans="1:11" ht="12.75">
      <c r="A17" s="6">
        <f t="shared" si="2"/>
        <v>10</v>
      </c>
      <c r="B17" s="29">
        <f>IF(A17&gt;$C5,0,1)</f>
        <v>1</v>
      </c>
      <c r="C17" s="30">
        <v>25.5</v>
      </c>
      <c r="D17" s="30"/>
      <c r="E17" s="31">
        <v>1</v>
      </c>
      <c r="F17" s="32">
        <v>189.82</v>
      </c>
      <c r="G17" s="7">
        <f t="shared" si="0"/>
        <v>-0.009708737864077669</v>
      </c>
      <c r="H17" s="7">
        <f t="shared" si="1"/>
        <v>0.04250878734622133</v>
      </c>
      <c r="I17" s="6">
        <f>(G17-AVERAGE(G9:G67))^2*B17</f>
        <v>4.082538957545673E-05</v>
      </c>
      <c r="J17" s="6">
        <f>(H17-AVERAGE(H9:H67))^2*B17</f>
        <v>0.0013282351865336111</v>
      </c>
      <c r="K17" s="6">
        <f>(G17-AVERAGE(G9:G67))*(H17-AVERAGE(H9:H67))*B17</f>
        <v>-0.0002328641641345102</v>
      </c>
    </row>
    <row r="18" spans="1:11" ht="12.75">
      <c r="A18" s="6">
        <f t="shared" si="2"/>
        <v>11</v>
      </c>
      <c r="B18" s="29">
        <f>IF(A18&gt;$C5,0,1)</f>
        <v>1</v>
      </c>
      <c r="C18" s="30">
        <v>28.5</v>
      </c>
      <c r="D18" s="30"/>
      <c r="E18" s="31">
        <v>1</v>
      </c>
      <c r="F18" s="32">
        <v>202.17</v>
      </c>
      <c r="G18" s="7">
        <f t="shared" si="0"/>
        <v>0.11764705882352941</v>
      </c>
      <c r="H18" s="7">
        <f t="shared" si="1"/>
        <v>0.06506163734063847</v>
      </c>
      <c r="I18" s="6">
        <f>(G18-AVERAGE(G9:G67))^2*B18</f>
        <v>0.014632851005351373</v>
      </c>
      <c r="J18" s="6">
        <f>(H18-AVERAGE(H9:H67))^2*B18</f>
        <v>0.003480741709000145</v>
      </c>
      <c r="K18" s="6">
        <f>(G18-AVERAGE(G9:G67))*(H18-AVERAGE(H9:H67))*B18</f>
        <v>0.007136748196196306</v>
      </c>
    </row>
    <row r="19" spans="1:11" ht="12.75">
      <c r="A19" s="6">
        <f t="shared" si="2"/>
        <v>12</v>
      </c>
      <c r="B19" s="29">
        <f>IF(A19&gt;$C5,0,1)</f>
        <v>1</v>
      </c>
      <c r="C19" s="30">
        <v>29.25</v>
      </c>
      <c r="D19" s="30">
        <v>0</v>
      </c>
      <c r="E19" s="31">
        <v>1</v>
      </c>
      <c r="F19" s="32">
        <v>211.28</v>
      </c>
      <c r="G19" s="7">
        <f t="shared" si="0"/>
        <v>0.02631578947368421</v>
      </c>
      <c r="H19" s="7">
        <f t="shared" si="1"/>
        <v>0.045061087203838425</v>
      </c>
      <c r="I19" s="6">
        <f>(G19-AVERAGE(G9:G67))^2*B19</f>
        <v>0.0008782363326283916</v>
      </c>
      <c r="J19" s="6">
        <f>(H19-AVERAGE(H9:H67))^2*B19</f>
        <v>0.001520786358936205</v>
      </c>
      <c r="K19" s="6">
        <f>(G19-AVERAGE(G9:G67))*(H19-AVERAGE(H9:H67))*B19</f>
        <v>0.0011556858719320824</v>
      </c>
    </row>
    <row r="20" spans="1:11" ht="12.75">
      <c r="A20" s="6">
        <f t="shared" si="2"/>
        <v>13</v>
      </c>
      <c r="B20" s="29">
        <f>IF(A20&gt;$C5,0,1)</f>
        <v>1</v>
      </c>
      <c r="C20" s="30">
        <v>28.25</v>
      </c>
      <c r="D20" s="30"/>
      <c r="E20" s="31">
        <v>1</v>
      </c>
      <c r="F20" s="32">
        <v>211.78</v>
      </c>
      <c r="G20" s="7">
        <f t="shared" si="0"/>
        <v>-0.03418803418803419</v>
      </c>
      <c r="H20" s="7">
        <f t="shared" si="1"/>
        <v>0.002366527830367285</v>
      </c>
      <c r="I20" s="6">
        <f>(G20-AVERAGE(G9:G67))^2*B20</f>
        <v>0.0009528810372524788</v>
      </c>
      <c r="J20" s="6">
        <f>(H20-AVERAGE(H9:H67))^2*B20</f>
        <v>1.3670015884981474E-05</v>
      </c>
      <c r="K20" s="6">
        <f>(G20-AVERAGE(G9:G67))*(H20-AVERAGE(H9:H67))*B20</f>
        <v>0.00011413106025854228</v>
      </c>
    </row>
    <row r="21" spans="1:11" ht="12.75">
      <c r="A21" s="6">
        <f t="shared" si="2"/>
        <v>14</v>
      </c>
      <c r="B21" s="29">
        <f>IF(A21&gt;$C5,0,1)</f>
        <v>1</v>
      </c>
      <c r="C21" s="30">
        <v>27.75</v>
      </c>
      <c r="D21" s="30"/>
      <c r="E21" s="31">
        <v>1</v>
      </c>
      <c r="F21" s="32">
        <v>226.92</v>
      </c>
      <c r="G21" s="7">
        <f t="shared" si="0"/>
        <v>-0.017699115044247787</v>
      </c>
      <c r="H21" s="7">
        <f t="shared" si="1"/>
        <v>0.07148928132968169</v>
      </c>
      <c r="I21" s="6">
        <f>(G21-AVERAGE(G9:G67))^2*B21</f>
        <v>0.00020678014602250097</v>
      </c>
      <c r="J21" s="6">
        <f>(H21-AVERAGE(H9:H67))^2*B21</f>
        <v>0.004280490167408135</v>
      </c>
      <c r="K21" s="6">
        <f>(G21-AVERAGE(G9:G67))*(H21-AVERAGE(H9:H67))*B21</f>
        <v>-0.0009408083661748197</v>
      </c>
    </row>
    <row r="22" spans="1:11" ht="12.75">
      <c r="A22" s="6">
        <f t="shared" si="2"/>
        <v>15</v>
      </c>
      <c r="B22" s="29">
        <f>IF(A22&gt;$C5,0,1)</f>
        <v>1</v>
      </c>
      <c r="C22" s="30">
        <v>26</v>
      </c>
      <c r="D22" s="30">
        <v>0</v>
      </c>
      <c r="E22" s="31">
        <v>1</v>
      </c>
      <c r="F22" s="32">
        <v>238.9</v>
      </c>
      <c r="G22" s="7">
        <f t="shared" si="0"/>
        <v>-0.06306306306306306</v>
      </c>
      <c r="H22" s="7">
        <f t="shared" si="1"/>
        <v>0.05279393618896536</v>
      </c>
      <c r="I22" s="6">
        <f>(G22-AVERAGE(G9:G67))^2*B22</f>
        <v>0.003569321650994298</v>
      </c>
      <c r="J22" s="6">
        <f>(H22-AVERAGE(H9:H67))^2*B22</f>
        <v>0.002183703171354174</v>
      </c>
      <c r="K22" s="6">
        <f>(G22-AVERAGE(G9:G67))*(H22-AVERAGE(H9:H67))*B22</f>
        <v>-0.002791834344809764</v>
      </c>
    </row>
    <row r="23" spans="1:11" ht="12.75">
      <c r="A23" s="6">
        <f t="shared" si="2"/>
        <v>16</v>
      </c>
      <c r="B23" s="29">
        <f>IF(A23&gt;$C5,0,1)</f>
        <v>1</v>
      </c>
      <c r="C23" s="30">
        <v>28.5</v>
      </c>
      <c r="D23" s="30"/>
      <c r="E23" s="31">
        <v>1</v>
      </c>
      <c r="F23" s="32">
        <v>235.52</v>
      </c>
      <c r="G23" s="7">
        <f t="shared" si="0"/>
        <v>0.09615384615384616</v>
      </c>
      <c r="H23" s="7">
        <f t="shared" si="1"/>
        <v>-0.014148179154457912</v>
      </c>
      <c r="I23" s="6">
        <f>(G23-AVERAGE(G9:G67))^2*B23</f>
        <v>0.00989489943637631</v>
      </c>
      <c r="J23" s="6">
        <f>(H23-AVERAGE(H9:H67))^2*B23</f>
        <v>0.0004085251640068679</v>
      </c>
      <c r="K23" s="6">
        <f>(G23-AVERAGE(G9:G67))*(H23-AVERAGE(H9:H67))*B23</f>
        <v>-0.0020105510227490116</v>
      </c>
    </row>
    <row r="24" spans="1:11" ht="12.75">
      <c r="A24" s="6">
        <f t="shared" si="2"/>
        <v>17</v>
      </c>
      <c r="B24" s="29">
        <f>IF(A24&gt;$C5,0,1)</f>
        <v>1</v>
      </c>
      <c r="C24" s="30">
        <v>27.25</v>
      </c>
      <c r="D24" s="30"/>
      <c r="E24" s="31">
        <v>1</v>
      </c>
      <c r="F24" s="32">
        <v>247.35</v>
      </c>
      <c r="G24" s="7">
        <f t="shared" si="0"/>
        <v>-0.043859649122807015</v>
      </c>
      <c r="H24" s="7">
        <f t="shared" si="1"/>
        <v>0.050229279891304275</v>
      </c>
      <c r="I24" s="6">
        <f>(G24-AVERAGE(G9:G67))^2*B24</f>
        <v>0.0016435229103920596</v>
      </c>
      <c r="J24" s="6">
        <f>(H24-AVERAGE(H9:H67))^2*B24</f>
        <v>0.0019505872919836134</v>
      </c>
      <c r="K24" s="6">
        <f>(G24-AVERAGE(G9:G67))*(H24-AVERAGE(H9:H67))*B24</f>
        <v>-0.0017904845442211095</v>
      </c>
    </row>
    <row r="25" spans="1:11" ht="12.75">
      <c r="A25" s="6">
        <f t="shared" si="2"/>
        <v>18</v>
      </c>
      <c r="B25" s="29">
        <f>IF(A25&gt;$C5,0,1)</f>
        <v>1</v>
      </c>
      <c r="C25" s="30">
        <v>23</v>
      </c>
      <c r="D25" s="30">
        <v>0</v>
      </c>
      <c r="E25" s="31">
        <v>1</v>
      </c>
      <c r="F25" s="32">
        <v>250.84</v>
      </c>
      <c r="G25" s="7">
        <f t="shared" si="0"/>
        <v>-0.1559633027522936</v>
      </c>
      <c r="H25" s="7">
        <f t="shared" si="1"/>
        <v>0.014109561350313358</v>
      </c>
      <c r="I25" s="6">
        <f>(G25-AVERAGE(G9:G67))^2*B25</f>
        <v>0.023300202884723332</v>
      </c>
      <c r="J25" s="6">
        <f>(H25-AVERAGE(H9:H67))^2*B25</f>
        <v>6.473385269257247E-05</v>
      </c>
      <c r="K25" s="6">
        <f>(G25-AVERAGE(G9:G67))*(H25-AVERAGE(H9:H67))*B25</f>
        <v>-0.001228133503022669</v>
      </c>
    </row>
    <row r="26" spans="1:11" ht="12.75">
      <c r="A26" s="6">
        <f t="shared" si="2"/>
        <v>19</v>
      </c>
      <c r="B26" s="29">
        <f>IF(A26&gt;$C5,0,1)</f>
        <v>1</v>
      </c>
      <c r="C26" s="30">
        <v>18.25</v>
      </c>
      <c r="D26" s="30"/>
      <c r="E26" s="31">
        <v>1</v>
      </c>
      <c r="F26" s="32">
        <v>236.12</v>
      </c>
      <c r="G26" s="7">
        <f t="shared" si="0"/>
        <v>-0.20652173913043478</v>
      </c>
      <c r="H26" s="7">
        <f t="shared" si="1"/>
        <v>-0.058682825705629084</v>
      </c>
      <c r="I26" s="6">
        <f>(G26-AVERAGE(G9:G67))^2*B26</f>
        <v>0.04129124632261085</v>
      </c>
      <c r="J26" s="6">
        <f>(H26-AVERAGE(H9:H67))^2*B26</f>
        <v>0.004192128944387059</v>
      </c>
      <c r="K26" s="6">
        <f>(G26-AVERAGE(G9:G67))*(H26-AVERAGE(H9:H67))*B26</f>
        <v>0.01315668000898527</v>
      </c>
    </row>
    <row r="27" spans="1:11" ht="12.75">
      <c r="A27" s="6">
        <f t="shared" si="2"/>
        <v>20</v>
      </c>
      <c r="B27" s="29">
        <f>IF(A27&gt;$C5,0,1)</f>
        <v>1</v>
      </c>
      <c r="C27" s="30">
        <v>23</v>
      </c>
      <c r="D27" s="30"/>
      <c r="E27" s="31">
        <v>1</v>
      </c>
      <c r="F27" s="32">
        <v>252.93</v>
      </c>
      <c r="G27" s="7">
        <f t="shared" si="0"/>
        <v>0.2602739726027397</v>
      </c>
      <c r="H27" s="7">
        <f t="shared" si="1"/>
        <v>0.07119261392512283</v>
      </c>
      <c r="I27" s="6">
        <f>(G27-AVERAGE(G9:G67))^2*B27</f>
        <v>0.06948139383337713</v>
      </c>
      <c r="J27" s="6">
        <f>(H27-AVERAGE(H9:H67))^2*B27</f>
        <v>0.00424175897907848</v>
      </c>
      <c r="K27" s="6">
        <f>(G27-AVERAGE(G9:G67))*(H27-AVERAGE(H9:H67))*B27</f>
        <v>0.017167507861411205</v>
      </c>
    </row>
    <row r="28" spans="1:11" ht="12.75">
      <c r="A28" s="6">
        <f t="shared" si="2"/>
        <v>21</v>
      </c>
      <c r="B28" s="29">
        <f>IF(A28&gt;$C5,0,1)</f>
        <v>0</v>
      </c>
      <c r="C28" s="30">
        <v>19.5</v>
      </c>
      <c r="D28" s="30">
        <v>0</v>
      </c>
      <c r="E28" s="31">
        <v>1</v>
      </c>
      <c r="F28" s="32">
        <v>231.32</v>
      </c>
      <c r="G28" s="7">
        <f t="shared" si="0"/>
        <v>0</v>
      </c>
      <c r="H28" s="7">
        <f t="shared" si="1"/>
        <v>0</v>
      </c>
      <c r="I28" s="6">
        <f>(G28-AVERAGE(G9:G67))^2*B28</f>
        <v>0</v>
      </c>
      <c r="J28" s="6">
        <f>(H28-AVERAGE(H9:H67))^2*B28</f>
        <v>0</v>
      </c>
      <c r="K28" s="6">
        <f>(G28-AVERAGE(G9:G67))*(H28-AVERAGE(H9:H67))*B28</f>
        <v>0</v>
      </c>
    </row>
    <row r="29" spans="1:11" ht="12.75">
      <c r="A29" s="6">
        <f t="shared" si="2"/>
        <v>22</v>
      </c>
      <c r="B29" s="29">
        <f>IF(A29&gt;$C5,0,1)</f>
        <v>0</v>
      </c>
      <c r="C29" s="30">
        <v>20.25</v>
      </c>
      <c r="D29" s="30"/>
      <c r="E29" s="31">
        <v>1</v>
      </c>
      <c r="F29" s="32">
        <v>243.98</v>
      </c>
      <c r="G29" s="7">
        <f t="shared" si="0"/>
        <v>0</v>
      </c>
      <c r="H29" s="7">
        <f t="shared" si="1"/>
        <v>0</v>
      </c>
      <c r="I29" s="6">
        <f>(G29-AVERAGE(G9:G67))^2*B29</f>
        <v>0</v>
      </c>
      <c r="J29" s="6">
        <f>(H29-AVERAGE(H9:H67))^2*B29</f>
        <v>0</v>
      </c>
      <c r="K29" s="6">
        <f>(G29-AVERAGE(G9:G67))*(H29-AVERAGE(H9:H67))*B29</f>
        <v>0</v>
      </c>
    </row>
    <row r="30" spans="1:11" ht="12.75">
      <c r="A30" s="6">
        <f t="shared" si="2"/>
        <v>23</v>
      </c>
      <c r="B30" s="29">
        <f>IF(A30&gt;$C5,0,1)</f>
        <v>0</v>
      </c>
      <c r="C30" s="30">
        <v>23</v>
      </c>
      <c r="D30" s="30"/>
      <c r="E30" s="31">
        <v>1</v>
      </c>
      <c r="F30" s="32">
        <v>249.22</v>
      </c>
      <c r="G30" s="7">
        <f t="shared" si="0"/>
        <v>0</v>
      </c>
      <c r="H30" s="7">
        <f t="shared" si="1"/>
        <v>0</v>
      </c>
      <c r="I30" s="6">
        <f>(G30-AVERAGE(G9:G67))^2*B30</f>
        <v>0</v>
      </c>
      <c r="J30" s="6">
        <f>(H30-AVERAGE(H9:H67))^2*B30</f>
        <v>0</v>
      </c>
      <c r="K30" s="6">
        <f>(G30-AVERAGE(G9:G67))*(H30-AVERAGE(H9:H67))*B30</f>
        <v>0</v>
      </c>
    </row>
    <row r="31" spans="1:11" ht="12.75">
      <c r="A31" s="6">
        <f t="shared" si="2"/>
        <v>24</v>
      </c>
      <c r="B31" s="29">
        <f>IF(A31&gt;$C5,0,1)</f>
        <v>0</v>
      </c>
      <c r="C31" s="30">
        <v>21</v>
      </c>
      <c r="D31" s="30">
        <v>0</v>
      </c>
      <c r="E31" s="31">
        <v>1</v>
      </c>
      <c r="F31" s="32">
        <v>242.17</v>
      </c>
      <c r="G31" s="7">
        <f t="shared" si="0"/>
        <v>0</v>
      </c>
      <c r="H31" s="7">
        <f t="shared" si="1"/>
        <v>0</v>
      </c>
      <c r="I31" s="6">
        <f>(G31-AVERAGE(G9:G67))^2*B31</f>
        <v>0</v>
      </c>
      <c r="J31" s="6">
        <f>(H31-AVERAGE(H9:H67))^2*B31</f>
        <v>0</v>
      </c>
      <c r="K31" s="6">
        <f>(G31-AVERAGE(G9:G67))*(H31-AVERAGE(H9:H67))*B31</f>
        <v>0</v>
      </c>
    </row>
    <row r="32" spans="1:11" ht="12.75">
      <c r="A32" s="6">
        <f t="shared" si="2"/>
        <v>25</v>
      </c>
      <c r="B32" s="29">
        <f>IF(A32&gt;$C5,0,1)</f>
        <v>0</v>
      </c>
      <c r="C32" s="30">
        <v>31.25</v>
      </c>
      <c r="D32" s="30"/>
      <c r="E32" s="31">
        <v>1</v>
      </c>
      <c r="F32" s="32">
        <v>274.08</v>
      </c>
      <c r="G32" s="7">
        <f t="shared" si="0"/>
        <v>0</v>
      </c>
      <c r="H32" s="7">
        <f t="shared" si="1"/>
        <v>0</v>
      </c>
      <c r="I32" s="6">
        <f>(G32-AVERAGE(G9:G67))^2*B32</f>
        <v>0</v>
      </c>
      <c r="J32" s="6">
        <f>(H32-AVERAGE(H9:H67))^2*B32</f>
        <v>0</v>
      </c>
      <c r="K32" s="6">
        <f>(G32-AVERAGE(G9:G67))*(H32-AVERAGE(H9:H67))*B32</f>
        <v>0</v>
      </c>
    </row>
    <row r="33" spans="1:11" ht="12.75">
      <c r="A33" s="6">
        <f t="shared" si="2"/>
        <v>26</v>
      </c>
      <c r="B33" s="29">
        <f>IF(A33&gt;$C5,0,1)</f>
        <v>0</v>
      </c>
      <c r="C33" s="30">
        <v>38</v>
      </c>
      <c r="D33" s="30"/>
      <c r="E33" s="31">
        <v>1</v>
      </c>
      <c r="F33" s="32">
        <v>284.2</v>
      </c>
      <c r="G33" s="7">
        <f t="shared" si="0"/>
        <v>0</v>
      </c>
      <c r="H33" s="7">
        <f t="shared" si="1"/>
        <v>0</v>
      </c>
      <c r="I33" s="6">
        <f>(G33-AVERAGE(G9:G67))^2*B33</f>
        <v>0</v>
      </c>
      <c r="J33" s="6">
        <f>(H33-AVERAGE(H9:H67))^2*B33</f>
        <v>0</v>
      </c>
      <c r="K33" s="6">
        <f>(G33-AVERAGE(G9:G67))*(H33-AVERAGE(H9:H67))*B33</f>
        <v>0</v>
      </c>
    </row>
    <row r="34" spans="1:11" ht="12.75">
      <c r="A34" s="6">
        <f t="shared" si="2"/>
        <v>27</v>
      </c>
      <c r="B34" s="29">
        <f>IF(A34&gt;$C5,0,1)</f>
        <v>0</v>
      </c>
      <c r="C34" s="30">
        <v>38.5</v>
      </c>
      <c r="D34" s="30">
        <v>0</v>
      </c>
      <c r="E34" s="31">
        <v>1</v>
      </c>
      <c r="F34" s="32">
        <v>289.2</v>
      </c>
      <c r="G34" s="7">
        <f t="shared" si="0"/>
        <v>0</v>
      </c>
      <c r="H34" s="7">
        <f t="shared" si="1"/>
        <v>0</v>
      </c>
      <c r="I34" s="6">
        <f>(G34-AVERAGE(G9:G67))^2*B34</f>
        <v>0</v>
      </c>
      <c r="J34" s="6">
        <f>(H34-AVERAGE(H9:H67))^2*B34</f>
        <v>0</v>
      </c>
      <c r="K34" s="6">
        <f>(G34-AVERAGE(G9:G67))*(H34-AVERAGE(H9:H67))*B34</f>
        <v>0</v>
      </c>
    </row>
    <row r="35" spans="1:11" ht="12.75">
      <c r="A35" s="6">
        <f t="shared" si="2"/>
        <v>28</v>
      </c>
      <c r="B35" s="29">
        <f>IF(A35&gt;$C5,0,1)</f>
        <v>0</v>
      </c>
      <c r="C35" s="30">
        <v>47</v>
      </c>
      <c r="D35" s="30"/>
      <c r="E35" s="31">
        <v>1</v>
      </c>
      <c r="F35" s="32">
        <v>288.36</v>
      </c>
      <c r="G35" s="7">
        <f t="shared" si="0"/>
        <v>0</v>
      </c>
      <c r="H35" s="7">
        <f t="shared" si="1"/>
        <v>0</v>
      </c>
      <c r="I35" s="6">
        <f>(G35-AVERAGE(G9:G67))^2*B35</f>
        <v>0</v>
      </c>
      <c r="J35" s="6">
        <f>(H35-AVERAGE(H9:H67))^2*B35</f>
        <v>0</v>
      </c>
      <c r="K35" s="6">
        <f>(G35-AVERAGE(G9:G67))*(H35-AVERAGE(H9:H67))*B35</f>
        <v>0</v>
      </c>
    </row>
    <row r="36" spans="1:11" ht="12.75">
      <c r="A36" s="6">
        <f t="shared" si="2"/>
        <v>29</v>
      </c>
      <c r="B36" s="29">
        <f>IF(A36&gt;$C5,0,1)</f>
        <v>0</v>
      </c>
      <c r="C36" s="30">
        <v>43.88</v>
      </c>
      <c r="D36" s="30"/>
      <c r="E36" s="31">
        <v>1</v>
      </c>
      <c r="F36" s="32">
        <v>290.1</v>
      </c>
      <c r="G36" s="7">
        <f t="shared" si="0"/>
        <v>0</v>
      </c>
      <c r="H36" s="7">
        <f t="shared" si="1"/>
        <v>0</v>
      </c>
      <c r="I36" s="6">
        <f>(G36-AVERAGE(G9:G67))^2*B36</f>
        <v>0</v>
      </c>
      <c r="J36" s="6">
        <f>(H36-AVERAGE(H9:H67))^2*B36</f>
        <v>0</v>
      </c>
      <c r="K36" s="6">
        <f>(G36-AVERAGE(G9:G67))*(H36-AVERAGE(H9:H67))*B36</f>
        <v>0</v>
      </c>
    </row>
    <row r="37" spans="1:11" ht="12.75">
      <c r="A37" s="6">
        <f t="shared" si="2"/>
        <v>30</v>
      </c>
      <c r="B37" s="29">
        <f>IF(A37&gt;$C5,0,1)</f>
        <v>0</v>
      </c>
      <c r="C37" s="30">
        <v>44</v>
      </c>
      <c r="D37" s="30">
        <v>0</v>
      </c>
      <c r="E37" s="31">
        <v>1</v>
      </c>
      <c r="F37" s="32">
        <v>304.1</v>
      </c>
      <c r="G37" s="7">
        <f t="shared" si="0"/>
        <v>0</v>
      </c>
      <c r="H37" s="7">
        <f t="shared" si="1"/>
        <v>0</v>
      </c>
      <c r="I37" s="6">
        <f>(G37-AVERAGE(G9:G67))^2*B37</f>
        <v>0</v>
      </c>
      <c r="J37" s="6">
        <f>(H37-AVERAGE(H9:H67))^2*B37</f>
        <v>0</v>
      </c>
      <c r="K37" s="6">
        <f>(G37-AVERAGE(G9:G67))*(H37-AVERAGE(H9:H67))*B37</f>
        <v>0</v>
      </c>
    </row>
    <row r="38" spans="1:11" ht="12.75">
      <c r="A38" s="6">
        <f t="shared" si="2"/>
        <v>31</v>
      </c>
      <c r="B38" s="29">
        <f>IF(A38&gt;$C5,0,1)</f>
        <v>0</v>
      </c>
      <c r="C38" s="30">
        <v>47.75</v>
      </c>
      <c r="D38" s="30"/>
      <c r="E38" s="31">
        <v>1</v>
      </c>
      <c r="F38" s="32">
        <v>318.66</v>
      </c>
      <c r="G38" s="7">
        <f t="shared" si="0"/>
        <v>0</v>
      </c>
      <c r="H38" s="7">
        <f t="shared" si="1"/>
        <v>0</v>
      </c>
      <c r="I38" s="6">
        <f>(G38-AVERAGE(G9:G67))^2*B38</f>
        <v>0</v>
      </c>
      <c r="J38" s="6">
        <f>(H38-AVERAGE(H9:H67))^2*B38</f>
        <v>0</v>
      </c>
      <c r="K38" s="6">
        <f>(G38-AVERAGE(G9:G67))*(H38-AVERAGE(H9:H67))*B38</f>
        <v>0</v>
      </c>
    </row>
    <row r="39" spans="1:11" ht="12.75">
      <c r="A39" s="6">
        <f t="shared" si="2"/>
        <v>32</v>
      </c>
      <c r="B39" s="29">
        <f>IF(A39&gt;$C5,0,1)</f>
        <v>0</v>
      </c>
      <c r="C39" s="30">
        <v>52.75</v>
      </c>
      <c r="D39" s="30"/>
      <c r="E39" s="31">
        <v>1</v>
      </c>
      <c r="F39" s="32">
        <v>329.8</v>
      </c>
      <c r="G39" s="7">
        <f t="shared" si="0"/>
        <v>0</v>
      </c>
      <c r="H39" s="7">
        <f t="shared" si="1"/>
        <v>0</v>
      </c>
      <c r="I39" s="6">
        <f>(G39-AVERAGE(G9:G67))^2*B39</f>
        <v>0</v>
      </c>
      <c r="J39" s="6">
        <f>(H39-AVERAGE(H9:H67))^2*B39</f>
        <v>0</v>
      </c>
      <c r="K39" s="6">
        <f>(G39-AVERAGE(G9:G67))*(H39-AVERAGE(H9:H67))*B39</f>
        <v>0</v>
      </c>
    </row>
    <row r="40" spans="1:11" ht="12.75">
      <c r="A40" s="6">
        <f t="shared" si="2"/>
        <v>33</v>
      </c>
      <c r="B40" s="29">
        <f>IF(A40&gt;$C5,0,1)</f>
        <v>0</v>
      </c>
      <c r="C40" s="30">
        <v>57.75</v>
      </c>
      <c r="D40" s="30">
        <v>0</v>
      </c>
      <c r="E40" s="31">
        <v>1</v>
      </c>
      <c r="F40" s="32">
        <v>321.83</v>
      </c>
      <c r="G40" s="7">
        <f t="shared" si="0"/>
        <v>0</v>
      </c>
      <c r="H40" s="7">
        <f t="shared" si="1"/>
        <v>0</v>
      </c>
      <c r="I40" s="6">
        <f>(G40-AVERAGE(G9:G67))^2*B40</f>
        <v>0</v>
      </c>
      <c r="J40" s="6">
        <f>(H40-AVERAGE(H9:H67))^2*B40</f>
        <v>0</v>
      </c>
      <c r="K40" s="6">
        <f>(G40-AVERAGE(G9:G67))*(H40-AVERAGE(H9:H67))*B40</f>
        <v>0</v>
      </c>
    </row>
    <row r="41" spans="1:11" ht="12.75">
      <c r="A41" s="6">
        <f t="shared" si="2"/>
        <v>34</v>
      </c>
      <c r="B41" s="29">
        <f>IF(A41&gt;$C5,0,1)</f>
        <v>0</v>
      </c>
      <c r="C41" s="30">
        <v>26</v>
      </c>
      <c r="D41" s="30"/>
      <c r="E41" s="31">
        <v>1.5</v>
      </c>
      <c r="F41" s="32">
        <v>251.79</v>
      </c>
      <c r="G41" s="7">
        <f aca="true" t="shared" si="3" ref="G41:G67">((C41*E41-C40+D41*E41)/C40)*B41</f>
        <v>0</v>
      </c>
      <c r="H41" s="7">
        <f aca="true" t="shared" si="4" ref="H41:H67">((F41-F40)/F40)*B41</f>
        <v>0</v>
      </c>
      <c r="I41" s="6">
        <f>(G41-AVERAGE(G9:G67))^2*B41</f>
        <v>0</v>
      </c>
      <c r="J41" s="6">
        <f>(H41-AVERAGE(H9:H67))^2*B41</f>
        <v>0</v>
      </c>
      <c r="K41" s="6">
        <f>(G41-AVERAGE(G9:G67))*(H41-AVERAGE(H9:H67))*B41</f>
        <v>0</v>
      </c>
    </row>
    <row r="42" spans="1:11" ht="12.75">
      <c r="A42" s="6">
        <f aca="true" t="shared" si="5" ref="A42:A67">A41+1</f>
        <v>35</v>
      </c>
      <c r="B42" s="29">
        <f>IF(A42&gt;$C5,0,1)</f>
        <v>0</v>
      </c>
      <c r="C42" s="30">
        <v>21.5</v>
      </c>
      <c r="D42" s="30"/>
      <c r="E42" s="31">
        <v>1</v>
      </c>
      <c r="F42" s="32">
        <v>230.3</v>
      </c>
      <c r="G42" s="7">
        <f t="shared" si="3"/>
        <v>0</v>
      </c>
      <c r="H42" s="7">
        <f t="shared" si="4"/>
        <v>0</v>
      </c>
      <c r="I42" s="6">
        <f>(G42-AVERAGE(G9:G67))^2*B42</f>
        <v>0</v>
      </c>
      <c r="J42" s="6">
        <f>(H42-AVERAGE(H9:H67))^2*B42</f>
        <v>0</v>
      </c>
      <c r="K42" s="6">
        <f>(G42-AVERAGE(G9:G67))*(H42-AVERAGE(H9:H67))*B42</f>
        <v>0</v>
      </c>
    </row>
    <row r="43" spans="1:11" ht="12.75">
      <c r="A43" s="6">
        <f t="shared" si="5"/>
        <v>36</v>
      </c>
      <c r="B43" s="29">
        <f>IF(A43&gt;$C5,0,1)</f>
        <v>0</v>
      </c>
      <c r="C43" s="30">
        <v>26.5</v>
      </c>
      <c r="D43" s="30">
        <v>0</v>
      </c>
      <c r="E43" s="31">
        <v>1</v>
      </c>
      <c r="F43" s="32">
        <v>247.08</v>
      </c>
      <c r="G43" s="7">
        <f t="shared" si="3"/>
        <v>0</v>
      </c>
      <c r="H43" s="7">
        <f t="shared" si="4"/>
        <v>0</v>
      </c>
      <c r="I43" s="6">
        <f>(G43-AVERAGE(G9:G67))^2*B43</f>
        <v>0</v>
      </c>
      <c r="J43" s="6">
        <f>(H43-AVERAGE(H9:H67))^2*B43</f>
        <v>0</v>
      </c>
      <c r="K43" s="6">
        <f>(G43-AVERAGE(G9:G67))*(H43-AVERAGE(H9:H67))*B43</f>
        <v>0</v>
      </c>
    </row>
    <row r="44" spans="1:11" ht="409.6">
      <c r="A44" s="6">
        <f t="shared" si="5"/>
        <v>37</v>
      </c>
      <c r="B44" s="29">
        <f>IF(A44&gt;$C5,0,1)</f>
        <v>0</v>
      </c>
      <c r="C44" s="30">
        <v>25.5</v>
      </c>
      <c r="D44" s="30"/>
      <c r="E44" s="31">
        <v>1</v>
      </c>
      <c r="F44" s="32">
        <v>257.07</v>
      </c>
      <c r="G44" s="7">
        <f t="shared" si="3"/>
        <v>0</v>
      </c>
      <c r="H44" s="7">
        <f t="shared" si="4"/>
        <v>0</v>
      </c>
      <c r="I44" s="6">
        <f>(G44-AVERAGE(G9:G67))^2*B44</f>
        <v>0</v>
      </c>
      <c r="J44" s="6">
        <f>(H44-AVERAGE(H9:H67))^2*B44</f>
        <v>0</v>
      </c>
      <c r="K44" s="6">
        <f>(G44-AVERAGE(G9:G67))*(H44-AVERAGE(H9:H67))*B44</f>
        <v>0</v>
      </c>
    </row>
    <row r="45" spans="1:11" ht="409.6">
      <c r="A45" s="6">
        <f t="shared" si="5"/>
        <v>38</v>
      </c>
      <c r="B45" s="29">
        <f>IF(A45&gt;$C5,0,1)</f>
        <v>0</v>
      </c>
      <c r="C45" s="30">
        <v>28.25</v>
      </c>
      <c r="D45" s="30"/>
      <c r="E45" s="31">
        <v>1</v>
      </c>
      <c r="F45" s="32">
        <v>267.82</v>
      </c>
      <c r="G45" s="7">
        <f t="shared" si="3"/>
        <v>0</v>
      </c>
      <c r="H45" s="7">
        <f t="shared" si="4"/>
        <v>0</v>
      </c>
      <c r="I45" s="6">
        <f>(G45-AVERAGE(G9:G67))^2*B45</f>
        <v>0</v>
      </c>
      <c r="J45" s="6">
        <f>(H45-AVERAGE(H9:H67))^2*B45</f>
        <v>0</v>
      </c>
      <c r="K45" s="6">
        <f>(G45-AVERAGE(G9:G67))*(H45-AVERAGE(H9:H67))*B45</f>
        <v>0</v>
      </c>
    </row>
    <row r="46" spans="1:11" ht="409.6">
      <c r="A46" s="6">
        <f t="shared" si="5"/>
        <v>39</v>
      </c>
      <c r="B46" s="29">
        <f>IF(A46&gt;$C5,0,1)</f>
        <v>0</v>
      </c>
      <c r="C46" s="30">
        <v>29.38</v>
      </c>
      <c r="D46" s="30">
        <v>0</v>
      </c>
      <c r="E46" s="31">
        <v>1</v>
      </c>
      <c r="F46" s="32">
        <v>258.89</v>
      </c>
      <c r="G46" s="7">
        <f t="shared" si="3"/>
        <v>0</v>
      </c>
      <c r="H46" s="7">
        <f t="shared" si="4"/>
        <v>0</v>
      </c>
      <c r="I46" s="6">
        <f>(G46-AVERAGE(G9:G67))^2*B46</f>
        <v>0</v>
      </c>
      <c r="J46" s="6">
        <f>(H46-AVERAGE(H9:H67))^2*B46</f>
        <v>0</v>
      </c>
      <c r="K46" s="6">
        <f>(G46-AVERAGE(G9:G67))*(H46-AVERAGE(H9:H67))*B46</f>
        <v>0</v>
      </c>
    </row>
    <row r="47" spans="1:11" ht="409.6">
      <c r="A47" s="6">
        <f t="shared" si="5"/>
        <v>40</v>
      </c>
      <c r="B47" s="29">
        <f>IF(A47&gt;$C5,0,1)</f>
        <v>0</v>
      </c>
      <c r="C47" s="30">
        <v>31</v>
      </c>
      <c r="D47" s="30"/>
      <c r="E47" s="31">
        <v>1</v>
      </c>
      <c r="F47" s="32">
        <v>261.33</v>
      </c>
      <c r="G47" s="7">
        <f t="shared" si="3"/>
        <v>0</v>
      </c>
      <c r="H47" s="7">
        <f t="shared" si="4"/>
        <v>0</v>
      </c>
      <c r="I47" s="6">
        <f>(G47-AVERAGE(G9:G67))^2*B47</f>
        <v>0</v>
      </c>
      <c r="J47" s="6">
        <f>(H47-AVERAGE(H9:H67))^2*B47</f>
        <v>0</v>
      </c>
      <c r="K47" s="6">
        <f>(G47-AVERAGE(G9:G67))*(H47-AVERAGE(H9:H67))*B47</f>
        <v>0</v>
      </c>
    </row>
    <row r="48" spans="1:11" ht="409.6">
      <c r="A48" s="6">
        <f t="shared" si="5"/>
        <v>41</v>
      </c>
      <c r="B48" s="29">
        <f>IF(A48&gt;$C5,0,1)</f>
        <v>0</v>
      </c>
      <c r="C48" s="30">
        <v>30.75</v>
      </c>
      <c r="D48" s="30"/>
      <c r="E48" s="31">
        <v>1</v>
      </c>
      <c r="F48" s="32">
        <v>262.16</v>
      </c>
      <c r="G48" s="7">
        <f t="shared" si="3"/>
        <v>0</v>
      </c>
      <c r="H48" s="7">
        <f t="shared" si="4"/>
        <v>0</v>
      </c>
      <c r="I48" s="6">
        <f>(G48-AVERAGE(G9:G67))^2*B48</f>
        <v>0</v>
      </c>
      <c r="J48" s="6">
        <f>(H48-AVERAGE(H9:H67))^2*B48</f>
        <v>0</v>
      </c>
      <c r="K48" s="6">
        <f>(G48-AVERAGE(G9:G67))*(H48-AVERAGE(H9:H67))*B48</f>
        <v>0</v>
      </c>
    </row>
    <row r="49" spans="1:11" ht="409.6">
      <c r="A49" s="6">
        <f t="shared" si="5"/>
        <v>42</v>
      </c>
      <c r="B49" s="29">
        <f>IF(A49&gt;$C5,0,1)</f>
        <v>0</v>
      </c>
      <c r="C49" s="30">
        <v>36.13</v>
      </c>
      <c r="D49" s="30">
        <v>0</v>
      </c>
      <c r="E49" s="31">
        <v>1</v>
      </c>
      <c r="F49" s="32">
        <v>273.5</v>
      </c>
      <c r="G49" s="7">
        <f t="shared" si="3"/>
        <v>0</v>
      </c>
      <c r="H49" s="7">
        <f t="shared" si="4"/>
        <v>0</v>
      </c>
      <c r="I49" s="6">
        <f>(G49-AVERAGE(G9:G67))^2*B49</f>
        <v>0</v>
      </c>
      <c r="J49" s="6">
        <f>(H49-AVERAGE(H9:H67))^2*B49</f>
        <v>0</v>
      </c>
      <c r="K49" s="6">
        <f>(G49-AVERAGE(G9:G67))*(H49-AVERAGE(H9:H67))*B49</f>
        <v>0</v>
      </c>
    </row>
    <row r="50" spans="1:11" ht="409.6">
      <c r="A50" s="6">
        <f t="shared" si="5"/>
        <v>43</v>
      </c>
      <c r="B50" s="29">
        <f>IF(A50&gt;$C5,0,1)</f>
        <v>0</v>
      </c>
      <c r="C50" s="30">
        <v>34.75</v>
      </c>
      <c r="D50" s="30"/>
      <c r="E50" s="31">
        <v>1</v>
      </c>
      <c r="F50" s="32">
        <v>272.02</v>
      </c>
      <c r="G50" s="7">
        <f t="shared" si="3"/>
        <v>0</v>
      </c>
      <c r="H50" s="7">
        <f t="shared" si="4"/>
        <v>0</v>
      </c>
      <c r="I50" s="6">
        <f>(G50-AVERAGE(G9:G67))^2*B50</f>
        <v>0</v>
      </c>
      <c r="J50" s="6">
        <f>(H50-AVERAGE(H9:H67))^2*B50</f>
        <v>0</v>
      </c>
      <c r="K50" s="6">
        <f>(G50-AVERAGE(G9:G67))*(H50-AVERAGE(H9:H67))*B50</f>
        <v>0</v>
      </c>
    </row>
    <row r="51" spans="1:11" ht="409.6">
      <c r="A51" s="6">
        <f t="shared" si="5"/>
        <v>44</v>
      </c>
      <c r="B51" s="29">
        <f>IF(A51&gt;$C5,0,1)</f>
        <v>0</v>
      </c>
      <c r="C51" s="30">
        <v>28</v>
      </c>
      <c r="D51" s="30"/>
      <c r="E51" s="31">
        <v>1</v>
      </c>
      <c r="F51" s="32">
        <v>261.52</v>
      </c>
      <c r="G51" s="7">
        <f t="shared" si="3"/>
        <v>0</v>
      </c>
      <c r="H51" s="7">
        <f t="shared" si="4"/>
        <v>0</v>
      </c>
      <c r="I51" s="6">
        <f>(G51-AVERAGE(G9:G67))^2*B51</f>
        <v>0</v>
      </c>
      <c r="J51" s="6">
        <f>(H51-AVERAGE(H9:H67))^2*B51</f>
        <v>0</v>
      </c>
      <c r="K51" s="6">
        <f>(G51-AVERAGE(G9:G67))*(H51-AVERAGE(H9:H67))*B51</f>
        <v>0</v>
      </c>
    </row>
    <row r="52" spans="1:11" ht="409.6">
      <c r="A52" s="6">
        <f t="shared" si="5"/>
        <v>45</v>
      </c>
      <c r="B52" s="29">
        <f>IF(A52&gt;$C5,0,1)</f>
        <v>0</v>
      </c>
      <c r="C52" s="30">
        <v>27.5</v>
      </c>
      <c r="D52" s="30">
        <v>0</v>
      </c>
      <c r="E52" s="31">
        <v>1</v>
      </c>
      <c r="F52" s="32">
        <v>271.91</v>
      </c>
      <c r="G52" s="7">
        <f t="shared" si="3"/>
        <v>0</v>
      </c>
      <c r="H52" s="7">
        <f t="shared" si="4"/>
        <v>0</v>
      </c>
      <c r="I52" s="6">
        <f>(G52-AVERAGE(G9:G67))^2*B52</f>
        <v>0</v>
      </c>
      <c r="J52" s="6">
        <f>(H52-AVERAGE(H9:H67))^2*B52</f>
        <v>0</v>
      </c>
      <c r="K52" s="6">
        <f>(G52-AVERAGE(G9:G67))*(H52-AVERAGE(H9:H67))*B52</f>
        <v>0</v>
      </c>
    </row>
    <row r="53" spans="1:11" ht="409.6">
      <c r="A53" s="6">
        <f t="shared" si="5"/>
        <v>46</v>
      </c>
      <c r="B53" s="29">
        <f>IF(A53&gt;$C5,0,1)</f>
        <v>0</v>
      </c>
      <c r="C53" s="30">
        <v>24.75</v>
      </c>
      <c r="D53" s="30"/>
      <c r="E53" s="31">
        <v>1</v>
      </c>
      <c r="F53" s="32">
        <v>278.97</v>
      </c>
      <c r="G53" s="7">
        <f t="shared" si="3"/>
        <v>0</v>
      </c>
      <c r="H53" s="7">
        <f t="shared" si="4"/>
        <v>0</v>
      </c>
      <c r="I53" s="6">
        <f>(G53-AVERAGE(G9:G67))^2*B53</f>
        <v>0</v>
      </c>
      <c r="J53" s="6">
        <f>(H53-AVERAGE(H9:H67))^2*B53</f>
        <v>0</v>
      </c>
      <c r="K53" s="6">
        <f>(G53-AVERAGE(G9:G67))*(H53-AVERAGE(H9:H67))*B53</f>
        <v>0</v>
      </c>
    </row>
    <row r="54" spans="1:11" ht="409.6">
      <c r="A54" s="6">
        <f t="shared" si="5"/>
        <v>47</v>
      </c>
      <c r="B54" s="29">
        <f>IF(A54&gt;$C5,0,1)</f>
        <v>0</v>
      </c>
      <c r="C54" s="30">
        <v>20.25</v>
      </c>
      <c r="D54" s="30"/>
      <c r="E54" s="31">
        <v>1</v>
      </c>
      <c r="F54" s="32">
        <v>273.3</v>
      </c>
      <c r="G54" s="7">
        <f t="shared" si="3"/>
        <v>0</v>
      </c>
      <c r="H54" s="7">
        <f t="shared" si="4"/>
        <v>0</v>
      </c>
      <c r="I54" s="6">
        <f>(G54-AVERAGE(G9:G67))^2*B54</f>
        <v>0</v>
      </c>
      <c r="J54" s="6">
        <f>(H54-AVERAGE(H9:H67))^2*B54</f>
        <v>0</v>
      </c>
      <c r="K54" s="6">
        <f>(G54-AVERAGE(G9:G67))*(H54-AVERAGE(H9:H67))*B54</f>
        <v>0</v>
      </c>
    </row>
    <row r="55" spans="1:11" ht="409.6">
      <c r="A55" s="6">
        <f t="shared" si="5"/>
        <v>48</v>
      </c>
      <c r="B55" s="29">
        <f>IF(A55&gt;$C5,0,1)</f>
        <v>0</v>
      </c>
      <c r="C55" s="30">
        <v>23.75</v>
      </c>
      <c r="D55" s="30">
        <v>0</v>
      </c>
      <c r="E55" s="31">
        <v>1</v>
      </c>
      <c r="F55" s="32">
        <v>277.72</v>
      </c>
      <c r="G55" s="7">
        <f t="shared" si="3"/>
        <v>0</v>
      </c>
      <c r="H55" s="7">
        <f t="shared" si="4"/>
        <v>0</v>
      </c>
      <c r="I55" s="6">
        <f>(G55-AVERAGE(G9:G67))^2*B55</f>
        <v>0</v>
      </c>
      <c r="J55" s="6">
        <f>(H55-AVERAGE(H9:H67))^2*B55</f>
        <v>0</v>
      </c>
      <c r="K55" s="6">
        <f>(G55-AVERAGE(G9:G67))*(H55-AVERAGE(H9:H67))*B55</f>
        <v>0</v>
      </c>
    </row>
    <row r="56" spans="1:11" ht="409.6">
      <c r="A56" s="6">
        <f t="shared" si="5"/>
        <v>49</v>
      </c>
      <c r="B56" s="29">
        <f>IF(A56&gt;$C5,0,1)</f>
        <v>0</v>
      </c>
      <c r="C56" s="30">
        <v>26</v>
      </c>
      <c r="D56" s="30"/>
      <c r="E56" s="31">
        <v>1</v>
      </c>
      <c r="F56" s="32">
        <v>297.47</v>
      </c>
      <c r="G56" s="7">
        <f t="shared" si="3"/>
        <v>0</v>
      </c>
      <c r="H56" s="7">
        <f t="shared" si="4"/>
        <v>0</v>
      </c>
      <c r="I56" s="6">
        <f>(G56-AVERAGE(G9:G67))^2*B56</f>
        <v>0</v>
      </c>
      <c r="J56" s="6">
        <f>(H56-AVERAGE(H9:H67))^2*B56</f>
        <v>0</v>
      </c>
      <c r="K56" s="6">
        <f>(G56-AVERAGE(G9:G67))*(H56-AVERAGE(H9:H67))*B56</f>
        <v>0</v>
      </c>
    </row>
    <row r="57" spans="1:11" ht="409.6">
      <c r="A57" s="6">
        <f t="shared" si="5"/>
        <v>50</v>
      </c>
      <c r="B57" s="29">
        <f>IF(A57&gt;$C5,0,1)</f>
        <v>0</v>
      </c>
      <c r="C57" s="30">
        <v>25.75</v>
      </c>
      <c r="D57" s="30"/>
      <c r="E57" s="31">
        <v>1</v>
      </c>
      <c r="F57" s="32">
        <v>288.86</v>
      </c>
      <c r="G57" s="7">
        <f t="shared" si="3"/>
        <v>0</v>
      </c>
      <c r="H57" s="7">
        <f t="shared" si="4"/>
        <v>0</v>
      </c>
      <c r="I57" s="6">
        <f>(G57-AVERAGE(G9:G67))^2*B57</f>
        <v>0</v>
      </c>
      <c r="J57" s="6">
        <f>(H57-AVERAGE(H9:H67))^2*B57</f>
        <v>0</v>
      </c>
      <c r="K57" s="6">
        <f>(G57-AVERAGE(G9:G67))*(H57-AVERAGE(H9:H67))*B57</f>
        <v>0</v>
      </c>
    </row>
    <row r="58" spans="1:11" ht="409.6">
      <c r="A58" s="6">
        <f t="shared" si="5"/>
        <v>51</v>
      </c>
      <c r="B58" s="29">
        <f>IF(A58&gt;$C5,0,1)</f>
        <v>0</v>
      </c>
      <c r="C58" s="30">
        <v>26.25</v>
      </c>
      <c r="D58" s="30">
        <v>0</v>
      </c>
      <c r="E58" s="31">
        <v>1</v>
      </c>
      <c r="F58" s="32">
        <v>294.87</v>
      </c>
      <c r="G58" s="7">
        <f t="shared" si="3"/>
        <v>0</v>
      </c>
      <c r="H58" s="7">
        <f t="shared" si="4"/>
        <v>0</v>
      </c>
      <c r="I58" s="6">
        <f>(G58-AVERAGE(G9:G67))^2*B58</f>
        <v>0</v>
      </c>
      <c r="J58" s="6">
        <f>(H58-AVERAGE(H9:H67))^2*B58</f>
        <v>0</v>
      </c>
      <c r="K58" s="6">
        <f>(G58-AVERAGE(G9:G67))*(H58-AVERAGE(H9:H67))*B58</f>
        <v>0</v>
      </c>
    </row>
    <row r="59" spans="1:11" ht="409.6">
      <c r="A59" s="6">
        <f t="shared" si="5"/>
        <v>52</v>
      </c>
      <c r="B59" s="29">
        <f>IF(A59&gt;$C5,0,1)</f>
        <v>0</v>
      </c>
      <c r="C59" s="30">
        <v>29</v>
      </c>
      <c r="D59" s="30"/>
      <c r="E59" s="31">
        <v>1</v>
      </c>
      <c r="F59" s="32">
        <v>309.64</v>
      </c>
      <c r="G59" s="7">
        <f t="shared" si="3"/>
        <v>0</v>
      </c>
      <c r="H59" s="7">
        <f t="shared" si="4"/>
        <v>0</v>
      </c>
      <c r="I59" s="6">
        <f>(G59-AVERAGE(G9:G67))^2*B59</f>
        <v>0</v>
      </c>
      <c r="J59" s="6">
        <f>(H59-AVERAGE(H9:H67))^2*B59</f>
        <v>0</v>
      </c>
      <c r="K59" s="6">
        <f>(G59-AVERAGE(G9:G67))*(H59-AVERAGE(H9:H67))*B59</f>
        <v>0</v>
      </c>
    </row>
    <row r="60" spans="1:11" ht="409.6">
      <c r="A60" s="6">
        <f t="shared" si="5"/>
        <v>53</v>
      </c>
      <c r="B60" s="29">
        <f>IF(A60&gt;$C5,0,1)</f>
        <v>0</v>
      </c>
      <c r="C60" s="30">
        <v>32.5</v>
      </c>
      <c r="D60" s="30"/>
      <c r="E60" s="31">
        <v>1</v>
      </c>
      <c r="F60" s="32">
        <v>320.52</v>
      </c>
      <c r="G60" s="7">
        <f t="shared" si="3"/>
        <v>0</v>
      </c>
      <c r="H60" s="7">
        <f t="shared" si="4"/>
        <v>0</v>
      </c>
      <c r="I60" s="6">
        <f>(G60-AVERAGE(G9:G67))^2*B60</f>
        <v>0</v>
      </c>
      <c r="J60" s="6">
        <f>(H60-AVERAGE(H9:H67))^2*B60</f>
        <v>0</v>
      </c>
      <c r="K60" s="6">
        <f>(G60-AVERAGE(G9:G67))*(H60-AVERAGE(H9:H67))*B60</f>
        <v>0</v>
      </c>
    </row>
    <row r="61" spans="1:11" ht="409.6">
      <c r="A61" s="6">
        <f t="shared" si="5"/>
        <v>54</v>
      </c>
      <c r="B61" s="29">
        <f>IF(A61&gt;$C5,0,1)</f>
        <v>0</v>
      </c>
      <c r="C61" s="30">
        <v>29</v>
      </c>
      <c r="D61" s="30">
        <v>0</v>
      </c>
      <c r="E61" s="31">
        <v>1</v>
      </c>
      <c r="F61" s="32">
        <v>317.98</v>
      </c>
      <c r="G61" s="7">
        <f t="shared" si="3"/>
        <v>0</v>
      </c>
      <c r="H61" s="7">
        <f t="shared" si="4"/>
        <v>0</v>
      </c>
      <c r="I61" s="6">
        <f>(G61-AVERAGE(G9:G67))^2*B61</f>
        <v>0</v>
      </c>
      <c r="J61" s="6">
        <f>(H61-AVERAGE(H9:H67))^2*B61</f>
        <v>0</v>
      </c>
      <c r="K61" s="6">
        <f>(G61-AVERAGE(G9:G67))*(H61-AVERAGE(H9:H67))*B61</f>
        <v>0</v>
      </c>
    </row>
    <row r="62" spans="1:11" ht="409.6">
      <c r="A62" s="6">
        <f t="shared" si="5"/>
        <v>55</v>
      </c>
      <c r="B62" s="29">
        <f>IF(A62&gt;$C5,0,1)</f>
        <v>0</v>
      </c>
      <c r="C62" s="30">
        <v>30.5</v>
      </c>
      <c r="D62" s="30"/>
      <c r="E62" s="31">
        <v>1</v>
      </c>
      <c r="F62" s="32">
        <v>346.08</v>
      </c>
      <c r="G62" s="7">
        <f t="shared" si="3"/>
        <v>0</v>
      </c>
      <c r="H62" s="7">
        <f t="shared" si="4"/>
        <v>0</v>
      </c>
      <c r="I62" s="6">
        <f>(G62-AVERAGE(G9:G67))^2*B62</f>
        <v>0</v>
      </c>
      <c r="J62" s="6">
        <f>(H62-AVERAGE(H9:H67))^2*B62</f>
        <v>0</v>
      </c>
      <c r="K62" s="6">
        <f>(G62-AVERAGE(G9:G67))*(H62-AVERAGE(H9:H67))*B62</f>
        <v>0</v>
      </c>
    </row>
    <row r="63" spans="1:11" ht="409.6">
      <c r="A63" s="6">
        <f t="shared" si="5"/>
        <v>56</v>
      </c>
      <c r="B63" s="29">
        <f>IF(A63&gt;$C5,0,1)</f>
        <v>0</v>
      </c>
      <c r="C63" s="30">
        <v>30</v>
      </c>
      <c r="D63" s="30"/>
      <c r="E63" s="31">
        <v>1</v>
      </c>
      <c r="F63" s="32">
        <v>351.45</v>
      </c>
      <c r="G63" s="7">
        <f t="shared" si="3"/>
        <v>0</v>
      </c>
      <c r="H63" s="7">
        <f t="shared" si="4"/>
        <v>0</v>
      </c>
      <c r="I63" s="6">
        <f>(G63-AVERAGE(G9:G67))^2*B63</f>
        <v>0</v>
      </c>
      <c r="J63" s="6">
        <f>(H63-AVERAGE(H9:H67))^2*B63</f>
        <v>0</v>
      </c>
      <c r="K63" s="6">
        <f>(G63-AVERAGE(G9:G67))*(H63-AVERAGE(H9:H67))*B63</f>
        <v>0</v>
      </c>
    </row>
    <row r="64" spans="1:11" ht="409.6">
      <c r="A64" s="6">
        <f t="shared" si="5"/>
        <v>57</v>
      </c>
      <c r="B64" s="29">
        <f>IF(A64&gt;$C5,0,1)</f>
        <v>0</v>
      </c>
      <c r="C64" s="30">
        <v>32.25</v>
      </c>
      <c r="D64" s="30">
        <v>0</v>
      </c>
      <c r="E64" s="31">
        <v>1</v>
      </c>
      <c r="F64" s="32">
        <v>349.15</v>
      </c>
      <c r="G64" s="7">
        <f t="shared" si="3"/>
        <v>0</v>
      </c>
      <c r="H64" s="7">
        <f t="shared" si="4"/>
        <v>0</v>
      </c>
      <c r="I64" s="6">
        <f>(G64-AVERAGE(G9:G67))^2*B64</f>
        <v>0</v>
      </c>
      <c r="J64" s="6">
        <f>(H64-AVERAGE(H9:H67))^2*B64</f>
        <v>0</v>
      </c>
      <c r="K64" s="6">
        <f>(G64-AVERAGE(G9:G67))*(H64-AVERAGE(H9:H67))*B64</f>
        <v>0</v>
      </c>
    </row>
    <row r="65" spans="1:11" ht="409.6">
      <c r="A65" s="6">
        <f t="shared" si="5"/>
        <v>58</v>
      </c>
      <c r="B65" s="29">
        <f>IF(A65&gt;$C5,0,1)</f>
        <v>0</v>
      </c>
      <c r="C65" s="30">
        <v>33.75</v>
      </c>
      <c r="D65" s="30"/>
      <c r="E65" s="31">
        <v>1</v>
      </c>
      <c r="F65" s="32">
        <v>340.36</v>
      </c>
      <c r="G65" s="7">
        <f t="shared" si="3"/>
        <v>0</v>
      </c>
      <c r="H65" s="7">
        <f t="shared" si="4"/>
        <v>0</v>
      </c>
      <c r="I65" s="6">
        <f>(G65-AVERAGE(G9:G67))^2*B65</f>
        <v>0</v>
      </c>
      <c r="J65" s="6">
        <f>(H65-AVERAGE(H9:H67))^2*B65</f>
        <v>0</v>
      </c>
      <c r="K65" s="6">
        <f>(G65-AVERAGE(G9:G67))*(H65-AVERAGE(H9:H67))*B65</f>
        <v>0</v>
      </c>
    </row>
    <row r="66" spans="1:11" ht="409.6">
      <c r="A66" s="6">
        <f t="shared" si="5"/>
        <v>59</v>
      </c>
      <c r="B66" s="29">
        <f>IF(A66&gt;$C5,0,1)</f>
        <v>0</v>
      </c>
      <c r="C66" s="30">
        <v>34.75</v>
      </c>
      <c r="D66" s="30"/>
      <c r="E66" s="31">
        <v>1</v>
      </c>
      <c r="F66" s="32">
        <v>345.99</v>
      </c>
      <c r="G66" s="7">
        <f t="shared" si="3"/>
        <v>0</v>
      </c>
      <c r="H66" s="7">
        <f t="shared" si="4"/>
        <v>0</v>
      </c>
      <c r="I66" s="6">
        <f>(G66-AVERAGE(G9:G67))^2*B66</f>
        <v>0</v>
      </c>
      <c r="J66" s="6">
        <f>(H66-AVERAGE(H9:H67))^2*B66</f>
        <v>0</v>
      </c>
      <c r="K66" s="6">
        <f>(G66-AVERAGE(G9:G67))*(H66-AVERAGE(H9:H67))*B66</f>
        <v>0</v>
      </c>
    </row>
    <row r="67" spans="1:11" ht="409.6">
      <c r="A67" s="6">
        <f t="shared" si="5"/>
        <v>60</v>
      </c>
      <c r="B67" s="29">
        <f>IF(A67&gt;$C5,0,1)</f>
        <v>0</v>
      </c>
      <c r="C67" s="30">
        <v>34.5</v>
      </c>
      <c r="D67" s="30">
        <v>0</v>
      </c>
      <c r="E67" s="31">
        <v>1</v>
      </c>
      <c r="F67" s="32">
        <v>353.4</v>
      </c>
      <c r="G67" s="7">
        <f t="shared" si="3"/>
        <v>0</v>
      </c>
      <c r="H67" s="7">
        <f t="shared" si="4"/>
        <v>0</v>
      </c>
      <c r="I67" s="6">
        <f>(G67-AVERAGE(G9:G67))^2*B67</f>
        <v>0</v>
      </c>
      <c r="J67" s="6">
        <f>(H67-AVERAGE(H9:H67))^2*B67</f>
        <v>0</v>
      </c>
      <c r="K67" s="6">
        <f>(G67-AVERAGE(G9:G67))*(H67-AVERAGE(H9:H67))*B67</f>
        <v>0</v>
      </c>
    </row>
    <row r="69" ht="27" customHeight="1" thickBot="1">
      <c r="B69" s="22" t="s">
        <v>12</v>
      </c>
    </row>
    <row r="70" spans="2:4" ht="18" customHeight="1" thickBot="1" thickTop="1">
      <c r="B70" s="39" t="s">
        <v>13</v>
      </c>
      <c r="C70" s="40"/>
      <c r="D70" s="41"/>
    </row>
    <row r="71" spans="2:4" ht="18" customHeight="1" thickBot="1" thickTop="1">
      <c r="B71" s="1" t="s">
        <v>35</v>
      </c>
      <c r="C71" s="2"/>
      <c r="D71" s="8">
        <f>SUM(G9:G67)/SUM(B9:B67)-(SUM(H9:H67)/SUM(B9:B67))*D72</f>
        <v>-0.029202586633225718</v>
      </c>
    </row>
    <row r="72" spans="2:4" ht="18" customHeight="1" thickBot="1" thickTop="1">
      <c r="B72" s="9" t="s">
        <v>36</v>
      </c>
      <c r="C72" s="10"/>
      <c r="D72" s="11">
        <f>SUM(K9:K67)/SUM(J9:J67)</f>
        <v>1.0034851869212291</v>
      </c>
    </row>
    <row r="73" spans="2:4" ht="18" customHeight="1" thickBot="1" thickTop="1">
      <c r="B73" s="9" t="s">
        <v>37</v>
      </c>
      <c r="C73" s="10"/>
      <c r="D73" s="12">
        <f>((1+G5)^(1/12)-1)*(1-D72)</f>
        <v>-1.9705753554912827E-05</v>
      </c>
    </row>
    <row r="74" spans="2:4" ht="18" customHeight="1" thickBot="1" thickTop="1">
      <c r="B74" s="4" t="s">
        <v>38</v>
      </c>
      <c r="C74" s="5"/>
      <c r="D74" s="13">
        <f>D71-D73</f>
        <v>-0.029182880879670806</v>
      </c>
    </row>
    <row r="75" ht="18" customHeight="1" thickBot="1" thickTop="1"/>
    <row r="76" spans="2:4" ht="18" customHeight="1" thickBot="1" thickTop="1">
      <c r="B76" s="39" t="s">
        <v>14</v>
      </c>
      <c r="C76" s="40"/>
      <c r="D76" s="41"/>
    </row>
    <row r="77" spans="2:4" ht="18" customHeight="1" thickTop="1">
      <c r="B77" s="9" t="s">
        <v>30</v>
      </c>
      <c r="C77" s="10"/>
      <c r="D77" s="14">
        <f>SUM(I9:I67)/(SUM(B9:B67)-1)</f>
        <v>0.010490738129258652</v>
      </c>
    </row>
    <row r="78" spans="2:4" ht="18" customHeight="1">
      <c r="B78" s="9" t="s">
        <v>31</v>
      </c>
      <c r="C78" s="10"/>
      <c r="D78" s="14">
        <f>SUM(J9:J67)/(SUM(B9:B67)-1)</f>
        <v>0.0015730588891953497</v>
      </c>
    </row>
    <row r="79" spans="2:4" ht="18" customHeight="1">
      <c r="B79" s="9" t="s">
        <v>32</v>
      </c>
      <c r="C79" s="10"/>
      <c r="D79" s="14">
        <f>D72^2*D78</f>
        <v>0.0015840428049328915</v>
      </c>
    </row>
    <row r="80" spans="2:4" ht="18" customHeight="1" thickBot="1">
      <c r="B80" s="9" t="s">
        <v>33</v>
      </c>
      <c r="C80" s="10"/>
      <c r="D80" s="14">
        <f>D77-D79</f>
        <v>0.00890669532432576</v>
      </c>
    </row>
    <row r="81" spans="2:4" ht="18" customHeight="1" thickBot="1" thickTop="1">
      <c r="B81" s="4" t="s">
        <v>34</v>
      </c>
      <c r="C81" s="5"/>
      <c r="D81" s="13">
        <f>D79/D77</f>
        <v>0.15099440910787762</v>
      </c>
    </row>
    <row r="82" ht="18" customHeight="1" thickTop="1"/>
    <row r="83" ht="18" customHeight="1" thickBot="1"/>
    <row r="84" spans="2:4" ht="18" customHeight="1" thickTop="1">
      <c r="B84" s="42" t="s">
        <v>15</v>
      </c>
      <c r="C84" s="43"/>
      <c r="D84" s="44"/>
    </row>
    <row r="85" spans="2:4" ht="18" customHeight="1">
      <c r="B85" s="15" t="s">
        <v>16</v>
      </c>
      <c r="C85" s="10"/>
      <c r="D85" s="14"/>
    </row>
    <row r="86" spans="2:4" ht="18" customHeight="1">
      <c r="B86" s="9" t="s">
        <v>29</v>
      </c>
      <c r="C86" s="10"/>
      <c r="D86" s="12">
        <f>C4</f>
        <v>0.08</v>
      </c>
    </row>
    <row r="87" spans="2:4" ht="18" customHeight="1">
      <c r="B87" s="9" t="s">
        <v>28</v>
      </c>
      <c r="C87" s="10"/>
      <c r="D87" s="12">
        <f>G4</f>
        <v>0.05</v>
      </c>
    </row>
    <row r="88" spans="2:4" ht="18" customHeight="1">
      <c r="B88" s="9" t="s">
        <v>27</v>
      </c>
      <c r="C88" s="10"/>
      <c r="D88" s="12">
        <f>D86+D72*D87</f>
        <v>0.13017425934606147</v>
      </c>
    </row>
    <row r="89" spans="2:4" ht="18" customHeight="1">
      <c r="B89" s="16" t="s">
        <v>17</v>
      </c>
      <c r="C89" s="10"/>
      <c r="D89" s="17"/>
    </row>
    <row r="90" spans="2:4" ht="18" customHeight="1">
      <c r="B90" s="15" t="s">
        <v>18</v>
      </c>
      <c r="C90" s="10"/>
      <c r="D90" s="14"/>
    </row>
    <row r="91" spans="2:4" ht="18" customHeight="1">
      <c r="B91" s="9" t="s">
        <v>26</v>
      </c>
      <c r="C91" s="10"/>
      <c r="D91" s="18">
        <f>J4</f>
        <v>200</v>
      </c>
    </row>
    <row r="92" spans="2:4" ht="18" customHeight="1">
      <c r="B92" s="9" t="s">
        <v>25</v>
      </c>
      <c r="C92" s="10"/>
      <c r="D92" s="18">
        <f>J5</f>
        <v>0</v>
      </c>
    </row>
    <row r="93" spans="2:4" ht="18" customHeight="1">
      <c r="B93" s="9" t="s">
        <v>19</v>
      </c>
      <c r="C93" s="10"/>
      <c r="D93" s="18"/>
    </row>
    <row r="94" spans="2:4" ht="18" customHeight="1">
      <c r="B94" s="9" t="s">
        <v>20</v>
      </c>
      <c r="C94" s="10"/>
      <c r="D94" s="18">
        <f>D91*(1+D88-(D92/D91))</f>
        <v>226.0348518692123</v>
      </c>
    </row>
    <row r="95" spans="2:4" ht="18" customHeight="1">
      <c r="B95" s="9" t="s">
        <v>21</v>
      </c>
      <c r="C95" s="10"/>
      <c r="D95" s="18">
        <f>D91*(1+D88-(D92/D91))^2</f>
        <v>255.45877129768374</v>
      </c>
    </row>
    <row r="96" spans="2:4" ht="18" customHeight="1">
      <c r="B96" s="9" t="s">
        <v>22</v>
      </c>
      <c r="C96" s="10"/>
      <c r="D96" s="18">
        <f>D91*(1+D88-(D92/D91))^3</f>
        <v>288.71292764481467</v>
      </c>
    </row>
    <row r="97" spans="2:4" ht="18" customHeight="1">
      <c r="B97" s="9" t="s">
        <v>23</v>
      </c>
      <c r="C97" s="10"/>
      <c r="D97" s="18">
        <f>D91*(1+D88-(D92/D91))^4</f>
        <v>326.2959191646114</v>
      </c>
    </row>
    <row r="98" spans="2:4" ht="18" customHeight="1" thickBot="1">
      <c r="B98" s="4" t="s">
        <v>24</v>
      </c>
      <c r="C98" s="5"/>
      <c r="D98" s="19">
        <f>D91*(1+D88-(D92/D91))^5</f>
        <v>368.77124876950705</v>
      </c>
    </row>
    <row r="99" spans="1:11" ht="15.75" thickTop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4" ht="15">
      <c r="A101" s="20"/>
      <c r="B101" s="20"/>
      <c r="C101" s="20"/>
      <c r="D101" s="20"/>
    </row>
    <row r="102" spans="1:4" ht="15">
      <c r="A102" s="20"/>
      <c r="B102" s="20"/>
      <c r="C102" s="20"/>
      <c r="D102" s="20"/>
    </row>
    <row r="103" spans="1:4" ht="15">
      <c r="A103" s="20"/>
      <c r="B103" s="20"/>
      <c r="C103" s="20"/>
      <c r="D103" s="20"/>
    </row>
    <row r="104" spans="1:4" ht="15">
      <c r="A104" s="20"/>
      <c r="B104" s="20"/>
      <c r="C104" s="20"/>
      <c r="D104" s="20"/>
    </row>
    <row r="105" spans="1:4" ht="15">
      <c r="A105" s="20"/>
      <c r="B105" s="20"/>
      <c r="C105" s="20"/>
      <c r="D105" s="20"/>
    </row>
    <row r="106" spans="1:4" ht="15">
      <c r="A106" s="20"/>
      <c r="B106" s="20"/>
      <c r="C106" s="20"/>
      <c r="D106" s="20"/>
    </row>
    <row r="107" spans="1:4" ht="15">
      <c r="A107" s="20"/>
      <c r="B107" s="20"/>
      <c r="C107" s="20"/>
      <c r="D107" s="20"/>
    </row>
    <row r="108" spans="1:4" ht="15">
      <c r="A108" s="20"/>
      <c r="B108" s="20"/>
      <c r="C108" s="20"/>
      <c r="D108" s="20"/>
    </row>
    <row r="109" spans="1:4" ht="15">
      <c r="A109" s="20"/>
      <c r="B109" s="20"/>
      <c r="C109" s="20"/>
      <c r="D109" s="20"/>
    </row>
    <row r="110" spans="1:4" ht="15">
      <c r="A110" s="20"/>
      <c r="B110" s="20"/>
      <c r="C110" s="20"/>
      <c r="D110" s="20"/>
    </row>
    <row r="111" spans="1:4" ht="15">
      <c r="A111" s="20"/>
      <c r="B111" s="20"/>
      <c r="C111" s="20"/>
      <c r="D111" s="20"/>
    </row>
    <row r="112" spans="1:4" ht="15">
      <c r="A112" s="20"/>
      <c r="B112" s="20"/>
      <c r="C112" s="20"/>
      <c r="D112" s="20"/>
    </row>
    <row r="113" spans="1:4" ht="15">
      <c r="A113" s="20"/>
      <c r="B113" s="20"/>
      <c r="C113" s="20"/>
      <c r="D113" s="20"/>
    </row>
    <row r="114" spans="1:4" ht="15">
      <c r="A114" s="20"/>
      <c r="B114" s="20"/>
      <c r="C114" s="20"/>
      <c r="D114" s="20"/>
    </row>
    <row r="115" spans="1:4" ht="15">
      <c r="A115" s="20"/>
      <c r="B115" s="20"/>
      <c r="C115" s="20"/>
      <c r="D115" s="20"/>
    </row>
    <row r="116" spans="1:4" ht="15">
      <c r="A116" s="20"/>
      <c r="B116" s="20"/>
      <c r="C116" s="20"/>
      <c r="D116" s="20"/>
    </row>
    <row r="117" spans="1:4" ht="15">
      <c r="A117" s="20"/>
      <c r="B117" s="20"/>
      <c r="C117" s="20"/>
      <c r="D117" s="20"/>
    </row>
    <row r="118" spans="1:4" ht="15">
      <c r="A118" s="20"/>
      <c r="B118" s="20"/>
      <c r="C118" s="20"/>
      <c r="D118" s="20"/>
    </row>
    <row r="119" spans="1:11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</sheetData>
  <mergeCells count="4">
    <mergeCell ref="A2:K2"/>
    <mergeCell ref="B70:D70"/>
    <mergeCell ref="B76:D76"/>
    <mergeCell ref="B84:D84"/>
  </mergeCells>
  <printOptions/>
  <pageMargins left="0.75" right="0.75" top="1" bottom="1" header="0.5" footer="0.5"/>
  <pageSetup firstPageNumber="10" useFirstPageNumber="1" horizontalDpi="600" verticalDpi="600" orientation="landscape" copies="0" r:id="rId2"/>
  <headerFooter alignWithMargins="0">
    <oddHeader>&amp;C&amp;"Times"&amp;12RISK &amp; RETURN&amp;R&amp;P</oddHeader>
  </headerFooter>
  <rowBreaks count="2" manualBreakCount="2">
    <brk id="2" max="16383" man="1"/>
    <brk id="6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Devang</cp:lastModifiedBy>
  <dcterms:created xsi:type="dcterms:W3CDTF">1998-07-02T14:35:51Z</dcterms:created>
  <dcterms:modified xsi:type="dcterms:W3CDTF">2016-09-29T15:36:47Z</dcterms:modified>
  <cp:category/>
  <cp:version/>
  <cp:contentType/>
  <cp:contentStatus/>
</cp:coreProperties>
</file>