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5" windowWidth="11355" windowHeight="8445" activeTab="1"/>
  </bookViews>
  <sheets>
    <sheet name="how" sheetId="1" r:id="rId1"/>
    <sheet name="why" sheetId="3" r:id="rId2"/>
  </sheets>
  <calcPr calcId="145621"/>
</workbook>
</file>

<file path=xl/calcChain.xml><?xml version="1.0" encoding="utf-8"?>
<calcChain xmlns="http://schemas.openxmlformats.org/spreadsheetml/2006/main">
  <c r="M22" i="1" l="1"/>
  <c r="I12" i="3" l="1"/>
  <c r="H6" i="1"/>
  <c r="M20" i="1"/>
  <c r="M18" i="1"/>
  <c r="O22" i="1"/>
  <c r="C8" i="1"/>
  <c r="N16" i="1"/>
  <c r="K6" i="1"/>
  <c r="H7" i="1"/>
  <c r="F28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</calcChain>
</file>

<file path=xl/comments1.xml><?xml version="1.0" encoding="utf-8"?>
<comments xmlns="http://schemas.openxmlformats.org/spreadsheetml/2006/main">
  <authors>
    <author>Scott Sinex</author>
  </authors>
  <commentList>
    <comment ref="B7" authorId="0">
      <text>
        <r>
          <rPr>
            <sz val="11"/>
            <color indexed="17"/>
            <rFont val="Cambria"/>
            <family val="1"/>
            <scheme val="major"/>
          </rPr>
          <t>Latitude in degrees north or south.</t>
        </r>
      </text>
    </comment>
  </commentList>
</comments>
</file>

<file path=xl/sharedStrings.xml><?xml version="1.0" encoding="utf-8"?>
<sst xmlns="http://schemas.openxmlformats.org/spreadsheetml/2006/main" count="34" uniqueCount="31">
  <si>
    <t>m</t>
  </si>
  <si>
    <t>Latitude</t>
  </si>
  <si>
    <t>9.80665 </t>
  </si>
  <si>
    <t>Gravitational Acceleration</t>
  </si>
  <si>
    <t>equator</t>
  </si>
  <si>
    <t xml:space="preserve">  Where are you at</t>
  </si>
  <si>
    <t>The radius, r,  or distance from the center</t>
  </si>
  <si>
    <r>
      <t>r</t>
    </r>
    <r>
      <rPr>
        <vertAlign val="subscript"/>
        <sz val="10"/>
        <rFont val="Comic Sans MS"/>
        <family val="4"/>
      </rPr>
      <t xml:space="preserve">altitude </t>
    </r>
    <r>
      <rPr>
        <sz val="10"/>
        <rFont val="Comic Sans MS"/>
        <family val="4"/>
      </rPr>
      <t>&gt; r</t>
    </r>
    <r>
      <rPr>
        <vertAlign val="subscript"/>
        <sz val="10"/>
        <rFont val="Comic Sans MS"/>
        <family val="4"/>
      </rPr>
      <t>equator</t>
    </r>
    <r>
      <rPr>
        <sz val="10"/>
        <rFont val="Comic Sans MS"/>
        <family val="4"/>
      </rPr>
      <t xml:space="preserve"> &gt; r</t>
    </r>
    <r>
      <rPr>
        <vertAlign val="subscript"/>
        <sz val="10"/>
        <rFont val="Comic Sans MS"/>
        <family val="4"/>
      </rPr>
      <t>pole</t>
    </r>
  </si>
  <si>
    <t>influences the value of g.</t>
  </si>
  <si>
    <t>The spin of the Earth about its axis (blue line)</t>
  </si>
  <si>
    <t>to the red dotted line (surface of Earth at sea level).</t>
  </si>
  <si>
    <t>causes the change in shape from spherical (black circle)</t>
  </si>
  <si>
    <t>km</t>
  </si>
  <si>
    <t>http://en.wikipedia.org/wiki/Earth_radius</t>
  </si>
  <si>
    <t>Shape of the Earth</t>
  </si>
  <si>
    <r>
      <t>r</t>
    </r>
    <r>
      <rPr>
        <vertAlign val="subscript"/>
        <sz val="10"/>
        <rFont val="Comic Sans MS"/>
        <family val="4"/>
      </rPr>
      <t>equator</t>
    </r>
    <r>
      <rPr>
        <sz val="10"/>
        <rFont val="Comic Sans MS"/>
        <family val="4"/>
      </rPr>
      <t xml:space="preserve"> =</t>
    </r>
  </si>
  <si>
    <r>
      <t>r</t>
    </r>
    <r>
      <rPr>
        <vertAlign val="subscript"/>
        <sz val="10"/>
        <rFont val="Comic Sans MS"/>
        <family val="4"/>
      </rPr>
      <t>pole</t>
    </r>
    <r>
      <rPr>
        <sz val="10"/>
        <rFont val="Comic Sans MS"/>
        <family val="4"/>
      </rPr>
      <t xml:space="preserve"> =</t>
    </r>
  </si>
  <si>
    <r>
      <t>r</t>
    </r>
    <r>
      <rPr>
        <vertAlign val="subscript"/>
        <sz val="10"/>
        <rFont val="Comic Sans MS"/>
        <family val="4"/>
      </rPr>
      <t>equator</t>
    </r>
    <r>
      <rPr>
        <sz val="10"/>
        <rFont val="Comic Sans MS"/>
        <family val="4"/>
      </rPr>
      <t xml:space="preserve"> - r</t>
    </r>
    <r>
      <rPr>
        <vertAlign val="subscript"/>
        <sz val="10"/>
        <rFont val="Comic Sans MS"/>
        <family val="4"/>
      </rPr>
      <t>pole</t>
    </r>
    <r>
      <rPr>
        <sz val="10"/>
        <rFont val="Comic Sans MS"/>
        <family val="4"/>
      </rPr>
      <t xml:space="preserve"> =</t>
    </r>
  </si>
  <si>
    <t xml:space="preserve"> </t>
  </si>
  <si>
    <t>where L is latitude in radians and H is altitude in meters</t>
  </si>
  <si>
    <t>radius:</t>
  </si>
  <si>
    <r>
      <t>g = 9.780327 (1 + 0.0053024 sin</t>
    </r>
    <r>
      <rPr>
        <vertAlign val="superscript"/>
        <sz val="10"/>
        <color indexed="17"/>
        <rFont val="Comic Sans MS"/>
        <family val="4"/>
      </rPr>
      <t>2</t>
    </r>
    <r>
      <rPr>
        <sz val="10"/>
        <color indexed="17"/>
        <rFont val="Comic Sans MS"/>
        <family val="4"/>
      </rPr>
      <t>L - 0.0000058 sin</t>
    </r>
    <r>
      <rPr>
        <vertAlign val="superscript"/>
        <sz val="10"/>
        <color indexed="17"/>
        <rFont val="Comic Sans MS"/>
        <family val="4"/>
      </rPr>
      <t>2</t>
    </r>
    <r>
      <rPr>
        <sz val="10"/>
        <color indexed="17"/>
        <rFont val="Comic Sans MS"/>
        <family val="4"/>
      </rPr>
      <t>2L) - 3.086 x 10</t>
    </r>
    <r>
      <rPr>
        <vertAlign val="superscript"/>
        <sz val="10"/>
        <color indexed="17"/>
        <rFont val="Comic Sans MS"/>
        <family val="4"/>
      </rPr>
      <t>-6</t>
    </r>
    <r>
      <rPr>
        <sz val="10"/>
        <color indexed="17"/>
        <rFont val="Comic Sans MS"/>
        <family val="4"/>
      </rPr>
      <t xml:space="preserve"> H</t>
    </r>
  </si>
  <si>
    <r>
      <t>(m/s</t>
    </r>
    <r>
      <rPr>
        <vertAlign val="superscript"/>
        <sz val="10"/>
        <color indexed="17"/>
        <rFont val="Comic Sans MS"/>
        <family val="4"/>
      </rPr>
      <t>2</t>
    </r>
    <r>
      <rPr>
        <sz val="10"/>
        <color indexed="17"/>
        <rFont val="Comic Sans MS"/>
        <family val="4"/>
      </rPr>
      <t>)</t>
    </r>
  </si>
  <si>
    <t>The Excelet is based on this equation:</t>
  </si>
  <si>
    <t>N</t>
  </si>
  <si>
    <t>Gravity: https://en.wikipedia.org/wiki/Gravity_of_Earth</t>
  </si>
  <si>
    <r>
      <t xml:space="preserve">  90</t>
    </r>
    <r>
      <rPr>
        <vertAlign val="superscript"/>
        <sz val="10"/>
        <color indexed="20"/>
        <rFont val="Lucida Bright"/>
        <family val="1"/>
      </rPr>
      <t>o</t>
    </r>
    <r>
      <rPr>
        <sz val="10"/>
        <color indexed="20"/>
        <rFont val="Lucida Bright"/>
        <family val="1"/>
      </rPr>
      <t xml:space="preserve"> latitude N/S?</t>
    </r>
  </si>
  <si>
    <r>
      <t xml:space="preserve">  0</t>
    </r>
    <r>
      <rPr>
        <vertAlign val="superscript"/>
        <sz val="10"/>
        <color indexed="20"/>
        <rFont val="Lucida Bright"/>
        <family val="1"/>
      </rPr>
      <t>o</t>
    </r>
    <r>
      <rPr>
        <sz val="10"/>
        <color indexed="20"/>
        <rFont val="Lucida Bright"/>
        <family val="1"/>
      </rPr>
      <t xml:space="preserve"> latitude?</t>
    </r>
  </si>
  <si>
    <r>
      <t>The typical value given is 9.81 m/s</t>
    </r>
    <r>
      <rPr>
        <b/>
        <vertAlign val="superscript"/>
        <sz val="11"/>
        <color theme="6" tint="0.79998168889431442"/>
        <rFont val="Lucida Bright"/>
        <family val="1"/>
      </rPr>
      <t>2</t>
    </r>
    <r>
      <rPr>
        <b/>
        <sz val="11"/>
        <color theme="6" tint="0.79998168889431442"/>
        <rFont val="Lucida Bright"/>
        <family val="1"/>
      </rPr>
      <t>.</t>
    </r>
  </si>
  <si>
    <r>
      <t>g (m/s</t>
    </r>
    <r>
      <rPr>
        <b/>
        <vertAlign val="superscript"/>
        <sz val="11"/>
        <rFont val="Lucida Bright"/>
        <family val="1"/>
      </rPr>
      <t>2</t>
    </r>
    <r>
      <rPr>
        <b/>
        <sz val="11"/>
        <rFont val="Lucida Bright"/>
        <family val="1"/>
      </rPr>
      <t>)</t>
    </r>
  </si>
  <si>
    <t>Altitude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</si>
</sst>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"/>
  </numFmts>
  <fonts count="24" x14ac:knownFonts="1">
    <font>
      <sz val="10"/>
      <name val="Arial"/>
    </font>
    <font>
      <sz val="8"/>
      <name val="Arial"/>
    </font>
    <font>
      <sz val="10"/>
      <name val="Comic Sans MS"/>
      <family val="4"/>
    </font>
    <font>
      <u/>
      <sz val="10"/>
      <color indexed="12"/>
      <name val="Arial"/>
    </font>
    <font>
      <sz val="10"/>
      <color indexed="20"/>
      <name val="Comic Sans MS"/>
      <family val="4"/>
    </font>
    <font>
      <vertAlign val="subscript"/>
      <sz val="10"/>
      <name val="Comic Sans MS"/>
      <family val="4"/>
    </font>
    <font>
      <u/>
      <sz val="10"/>
      <color indexed="12"/>
      <name val="Comic Sans MS"/>
      <family val="4"/>
    </font>
    <font>
      <sz val="10"/>
      <color indexed="17"/>
      <name val="Comic Sans MS"/>
      <family val="4"/>
    </font>
    <font>
      <vertAlign val="superscript"/>
      <sz val="10"/>
      <color indexed="17"/>
      <name val="Comic Sans MS"/>
      <family val="4"/>
    </font>
    <font>
      <sz val="8"/>
      <color rgb="FF000000"/>
      <name val="Tahoma"/>
      <family val="2"/>
    </font>
    <font>
      <sz val="10"/>
      <name val="Lucida Bright"/>
      <family val="1"/>
    </font>
    <font>
      <sz val="10"/>
      <color indexed="10"/>
      <name val="Lucida Bright"/>
      <family val="1"/>
    </font>
    <font>
      <b/>
      <sz val="10"/>
      <color indexed="49"/>
      <name val="Lucida Bright"/>
      <family val="1"/>
    </font>
    <font>
      <sz val="10"/>
      <color indexed="20"/>
      <name val="Lucida Bright"/>
      <family val="1"/>
    </font>
    <font>
      <vertAlign val="superscript"/>
      <sz val="10"/>
      <color indexed="20"/>
      <name val="Lucida Bright"/>
      <family val="1"/>
    </font>
    <font>
      <u/>
      <sz val="10"/>
      <color indexed="12"/>
      <name val="Lucida Bright"/>
      <family val="1"/>
    </font>
    <font>
      <b/>
      <sz val="20"/>
      <color indexed="20"/>
      <name val="Lucida Bright"/>
      <family val="1"/>
    </font>
    <font>
      <b/>
      <sz val="11"/>
      <name val="Lucida Bright"/>
      <family val="1"/>
    </font>
    <font>
      <b/>
      <vertAlign val="superscript"/>
      <sz val="11"/>
      <name val="Lucida Bright"/>
      <family val="1"/>
    </font>
    <font>
      <b/>
      <sz val="11"/>
      <color theme="6" tint="0.79998168889431442"/>
      <name val="Lucida Bright"/>
      <family val="1"/>
    </font>
    <font>
      <b/>
      <vertAlign val="superscript"/>
      <sz val="11"/>
      <color theme="6" tint="0.79998168889431442"/>
      <name val="Lucida Bright"/>
      <family val="1"/>
    </font>
    <font>
      <sz val="11"/>
      <color indexed="17"/>
      <name val="Cambria"/>
      <family val="1"/>
      <scheme val="major"/>
    </font>
    <font>
      <b/>
      <sz val="12"/>
      <color theme="1"/>
      <name val="Lucida Bright"/>
      <family val="1"/>
    </font>
    <font>
      <b/>
      <sz val="16"/>
      <color indexed="12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1" applyAlignment="1" applyProtection="1"/>
    <xf numFmtId="0" fontId="2" fillId="0" borderId="0" xfId="0" applyFont="1" applyAlignment="1">
      <alignment horizontal="right"/>
    </xf>
    <xf numFmtId="0" fontId="4" fillId="0" borderId="0" xfId="0" applyFont="1"/>
    <xf numFmtId="0" fontId="6" fillId="0" borderId="0" xfId="1" applyFont="1" applyAlignment="1" applyProtection="1"/>
    <xf numFmtId="166" fontId="2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165" fontId="10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Border="1" applyAlignment="1">
      <alignment horizontal="left"/>
    </xf>
    <xf numFmtId="0" fontId="12" fillId="0" borderId="0" xfId="0" applyFont="1" applyFill="1"/>
    <xf numFmtId="0" fontId="13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1" applyFont="1" applyAlignment="1" applyProtection="1"/>
    <xf numFmtId="0" fontId="17" fillId="0" borderId="0" xfId="0" applyFont="1"/>
    <xf numFmtId="0" fontId="17" fillId="2" borderId="0" xfId="0" applyFont="1" applyFill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13" fillId="0" borderId="0" xfId="0" applyFont="1" applyAlignment="1">
      <alignment horizontal="right" indent="1"/>
    </xf>
    <xf numFmtId="0" fontId="13" fillId="0" borderId="6" xfId="0" applyFont="1" applyBorder="1"/>
    <xf numFmtId="0" fontId="10" fillId="0" borderId="7" xfId="0" applyFont="1" applyBorder="1"/>
    <xf numFmtId="0" fontId="17" fillId="0" borderId="8" xfId="0" applyFont="1" applyBorder="1"/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3" fillId="0" borderId="9" xfId="0" applyFont="1" applyBorder="1"/>
    <xf numFmtId="0" fontId="2" fillId="0" borderId="0" xfId="0" applyFont="1" applyBorder="1"/>
    <xf numFmtId="0" fontId="17" fillId="0" borderId="10" xfId="0" applyFont="1" applyBorder="1"/>
    <xf numFmtId="0" fontId="17" fillId="3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2" fillId="0" borderId="1" xfId="0" applyFont="1" applyBorder="1"/>
    <xf numFmtId="0" fontId="17" fillId="0" borderId="12" xfId="0" applyFont="1" applyBorder="1"/>
    <xf numFmtId="0" fontId="2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22720029450313"/>
          <c:y val="7.9487378524084842E-2"/>
          <c:w val="0.76439920852286569"/>
          <c:h val="0.69743764382422835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33CCCC"/>
              </a:solidFill>
              <a:prstDash val="sysDash"/>
            </a:ln>
          </c:spPr>
          <c:marker>
            <c:symbol val="none"/>
          </c:marker>
          <c:xVal>
            <c:numRef>
              <c:f>how!$B$8:$B$26</c:f>
              <c:numCache>
                <c:formatCode>0.0</c:formatCod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how!$D$8:$D$26</c:f>
              <c:numCache>
                <c:formatCode>0.00000</c:formatCode>
                <c:ptCount val="19"/>
                <c:pt idx="0">
                  <c:v>9.7803269999999998</c:v>
                </c:pt>
                <c:pt idx="1">
                  <c:v>9.7807192184371203</c:v>
                </c:pt>
                <c:pt idx="2">
                  <c:v>9.7818841107281607</c:v>
                </c:pt>
                <c:pt idx="3">
                  <c:v>9.7837867266100904</c:v>
                </c:pt>
                <c:pt idx="4">
                  <c:v>9.78636993692208</c:v>
                </c:pt>
                <c:pt idx="5">
                  <c:v>9.7895560873243497</c:v>
                </c:pt>
                <c:pt idx="6">
                  <c:v>9.7932492570487497</c:v>
                </c:pt>
                <c:pt idx="7">
                  <c:v>9.7973380662004299</c:v>
                </c:pt>
                <c:pt idx="8">
                  <c:v>9.8016989592423105</c:v>
                </c:pt>
                <c:pt idx="9">
                  <c:v>9.8061998770458008</c:v>
                </c:pt>
                <c:pt idx="10">
                  <c:v>9.8107042158394506</c:v>
                </c:pt>
                <c:pt idx="11">
                  <c:v>9.8150749592299</c:v>
                </c:pt>
                <c:pt idx="12">
                  <c:v>9.8191788599911494</c:v>
                </c:pt>
                <c:pt idx="13">
                  <c:v>9.8228905423152799</c:v>
                </c:pt>
                <c:pt idx="14">
                  <c:v>9.8260963934146908</c:v>
                </c:pt>
                <c:pt idx="15">
                  <c:v>9.8286981163264109</c:v>
                </c:pt>
                <c:pt idx="16">
                  <c:v>9.8306158238179204</c:v>
                </c:pt>
                <c:pt idx="17">
                  <c:v>9.8317905664575207</c:v>
                </c:pt>
                <c:pt idx="18">
                  <c:v>9.8321862058848009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how!$B$8:$B$26</c:f>
              <c:numCache>
                <c:formatCode>0.0</c:formatCod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how!$C$8:$C$26</c:f>
              <c:numCache>
                <c:formatCode>0.00000</c:formatCode>
                <c:ptCount val="19"/>
                <c:pt idx="0">
                  <c:v>9.7772410000000001</c:v>
                </c:pt>
                <c:pt idx="1">
                  <c:v>9.7776332184371171</c:v>
                </c:pt>
                <c:pt idx="2">
                  <c:v>9.7787981107281556</c:v>
                </c:pt>
                <c:pt idx="3">
                  <c:v>9.7807007266100872</c:v>
                </c:pt>
                <c:pt idx="4">
                  <c:v>9.7832839369220803</c:v>
                </c:pt>
                <c:pt idx="5">
                  <c:v>9.7864700873243482</c:v>
                </c:pt>
                <c:pt idx="6">
                  <c:v>9.79016325704875</c:v>
                </c:pt>
                <c:pt idx="7">
                  <c:v>9.7942520662004284</c:v>
                </c:pt>
                <c:pt idx="8">
                  <c:v>9.7986129592423055</c:v>
                </c:pt>
                <c:pt idx="9">
                  <c:v>9.8031138770458011</c:v>
                </c:pt>
                <c:pt idx="10">
                  <c:v>9.8076182158394545</c:v>
                </c:pt>
                <c:pt idx="11">
                  <c:v>9.8119889592299039</c:v>
                </c:pt>
                <c:pt idx="12">
                  <c:v>9.8160928599911497</c:v>
                </c:pt>
                <c:pt idx="13">
                  <c:v>9.819804542315282</c:v>
                </c:pt>
                <c:pt idx="14">
                  <c:v>9.8230103934146946</c:v>
                </c:pt>
                <c:pt idx="15">
                  <c:v>9.825612116326413</c:v>
                </c:pt>
                <c:pt idx="16">
                  <c:v>9.827529823817919</c:v>
                </c:pt>
                <c:pt idx="17">
                  <c:v>9.8287045664575245</c:v>
                </c:pt>
                <c:pt idx="18">
                  <c:v>9.8291002058847994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99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how!$B$8:$B$26</c:f>
              <c:numCache>
                <c:formatCode>0.0</c:formatCod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how!$E$8:$E$26</c:f>
              <c:numCache>
                <c:formatCode>General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Current Location</c:v>
          </c:tx>
          <c:marker>
            <c:symbol val="diamond"/>
            <c:size val="8"/>
          </c:marker>
          <c:dLbls>
            <c:dLbl>
              <c:idx val="0"/>
              <c:layout>
                <c:manualLayout>
                  <c:x val="-0.10471204188481679"/>
                  <c:y val="-5.1282051282051405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+mj-lt"/>
                      </a:rPr>
                      <a:t>Current Location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how!$O$18</c:f>
              <c:numCache>
                <c:formatCode>General</c:formatCode>
                <c:ptCount val="1"/>
                <c:pt idx="0">
                  <c:v>33.450000000000003</c:v>
                </c:pt>
              </c:numCache>
            </c:numRef>
          </c:xVal>
          <c:yVal>
            <c:numRef>
              <c:f>how!$O$22</c:f>
              <c:numCache>
                <c:formatCode>General</c:formatCode>
                <c:ptCount val="1"/>
                <c:pt idx="0">
                  <c:v>9.7949553631199482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956672"/>
        <c:axId val="93904896"/>
      </c:scatterChart>
      <c:valAx>
        <c:axId val="73956672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en-US">
                    <a:latin typeface="+mj-lt"/>
                  </a:rPr>
                  <a:t>Latitude, degrees N or S</a:t>
                </a:r>
              </a:p>
            </c:rich>
          </c:tx>
          <c:layout>
            <c:manualLayout>
              <c:xMode val="edge"/>
              <c:yMode val="edge"/>
              <c:x val="0.41884888138239218"/>
              <c:y val="0.884617599703524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93904896"/>
        <c:crosses val="autoZero"/>
        <c:crossBetween val="midCat"/>
        <c:majorUnit val="10"/>
      </c:valAx>
      <c:valAx>
        <c:axId val="93904896"/>
        <c:scaling>
          <c:orientation val="minMax"/>
          <c:max val="9.85"/>
          <c:min val="9.7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+mj-lt"/>
                  </a:rPr>
                  <a:t>g, m/s</a:t>
                </a:r>
                <a:r>
                  <a:rPr lang="en-US" sz="1100" b="0" i="0" u="none" strike="noStrike" baseline="30000">
                    <a:solidFill>
                      <a:srgbClr val="000000"/>
                    </a:solidFill>
                    <a:latin typeface="+mj-lt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8.726018362133171E-3"/>
              <c:y val="0.3820522387125368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7395667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99CC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L$4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</xdr:row>
          <xdr:rowOff>66675</xdr:rowOff>
        </xdr:from>
        <xdr:to>
          <xdr:col>15</xdr:col>
          <xdr:colOff>0</xdr:colOff>
          <xdr:row>3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 this the real variation with latitude? Check to find out!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66675</xdr:colOff>
      <xdr:row>7</xdr:row>
      <xdr:rowOff>0</xdr:rowOff>
    </xdr:from>
    <xdr:to>
      <xdr:col>12</xdr:col>
      <xdr:colOff>38100</xdr:colOff>
      <xdr:row>26</xdr:row>
      <xdr:rowOff>57150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22</xdr:row>
      <xdr:rowOff>95250</xdr:rowOff>
    </xdr:from>
    <xdr:to>
      <xdr:col>7</xdr:col>
      <xdr:colOff>590550</xdr:colOff>
      <xdr:row>22</xdr:row>
      <xdr:rowOff>104775</xdr:rowOff>
    </xdr:to>
    <xdr:sp macro="" textlink="">
      <xdr:nvSpPr>
        <xdr:cNvPr id="3090" name="Line 18"/>
        <xdr:cNvSpPr>
          <a:spLocks noChangeShapeType="1"/>
        </xdr:cNvSpPr>
      </xdr:nvSpPr>
      <xdr:spPr bwMode="auto">
        <a:xfrm flipH="1">
          <a:off x="4286250" y="3771900"/>
          <a:ext cx="571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523875</xdr:colOff>
      <xdr:row>7</xdr:row>
      <xdr:rowOff>95250</xdr:rowOff>
    </xdr:from>
    <xdr:to>
      <xdr:col>6</xdr:col>
      <xdr:colOff>9525</xdr:colOff>
      <xdr:row>21</xdr:row>
      <xdr:rowOff>133350</xdr:rowOff>
    </xdr:to>
    <xdr:grpSp>
      <xdr:nvGrpSpPr>
        <xdr:cNvPr id="3098" name="Group 26"/>
        <xdr:cNvGrpSpPr>
          <a:grpSpLocks noChangeAspect="1"/>
        </xdr:cNvGrpSpPr>
      </xdr:nvGrpSpPr>
      <xdr:grpSpPr bwMode="auto">
        <a:xfrm>
          <a:off x="1133475" y="1571625"/>
          <a:ext cx="2533650" cy="2705100"/>
          <a:chOff x="149" y="94"/>
          <a:chExt cx="266" cy="280"/>
        </a:xfrm>
      </xdr:grpSpPr>
      <xdr:sp macro="" textlink="">
        <xdr:nvSpPr>
          <xdr:cNvPr id="3099" name="Line 27"/>
          <xdr:cNvSpPr>
            <a:spLocks noChangeAspect="1" noChangeShapeType="1"/>
          </xdr:cNvSpPr>
        </xdr:nvSpPr>
        <xdr:spPr bwMode="auto">
          <a:xfrm flipH="1" flipV="1">
            <a:off x="178" y="241"/>
            <a:ext cx="234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FF00" mc:Ignorable="a14" a14:legacySpreadsheetColorIndex="11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0" name="Line 28"/>
          <xdr:cNvSpPr>
            <a:spLocks noChangeAspect="1" noChangeShapeType="1"/>
          </xdr:cNvSpPr>
        </xdr:nvSpPr>
        <xdr:spPr bwMode="auto">
          <a:xfrm flipH="1">
            <a:off x="295" y="112"/>
            <a:ext cx="1" cy="262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1" name="Oval 29"/>
          <xdr:cNvSpPr>
            <a:spLocks noChangeAspect="1" noChangeArrowheads="1"/>
          </xdr:cNvSpPr>
        </xdr:nvSpPr>
        <xdr:spPr bwMode="auto">
          <a:xfrm>
            <a:off x="185" y="132"/>
            <a:ext cx="224" cy="21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02" name="Oval 30"/>
          <xdr:cNvSpPr>
            <a:spLocks noChangeAspect="1" noChangeArrowheads="1"/>
          </xdr:cNvSpPr>
        </xdr:nvSpPr>
        <xdr:spPr bwMode="auto">
          <a:xfrm>
            <a:off x="180" y="137"/>
            <a:ext cx="233" cy="208"/>
          </a:xfrm>
          <a:prstGeom prst="ellips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03" name="Line 31"/>
          <xdr:cNvSpPr>
            <a:spLocks noChangeAspect="1" noChangeShapeType="1"/>
          </xdr:cNvSpPr>
        </xdr:nvSpPr>
        <xdr:spPr bwMode="auto">
          <a:xfrm flipV="1">
            <a:off x="296" y="137"/>
            <a:ext cx="0" cy="104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4" name="Text Box 32"/>
          <xdr:cNvSpPr txBox="1">
            <a:spLocks noChangeAspect="1" noChangeArrowheads="1"/>
          </xdr:cNvSpPr>
        </xdr:nvSpPr>
        <xdr:spPr bwMode="auto">
          <a:xfrm>
            <a:off x="330" y="245"/>
            <a:ext cx="47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32004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omic Sans MS"/>
              </a:rPr>
              <a:t>r</a:t>
            </a:r>
            <a:r>
              <a:rPr lang="en-US" sz="1000" b="0" i="0" u="none" strike="noStrike" baseline="-25000">
                <a:solidFill>
                  <a:srgbClr val="000000"/>
                </a:solidFill>
                <a:latin typeface="Comic Sans MS"/>
              </a:rPr>
              <a:t>equator</a:t>
            </a:r>
          </a:p>
        </xdr:txBody>
      </xdr:sp>
      <xdr:sp macro="" textlink="">
        <xdr:nvSpPr>
          <xdr:cNvPr id="3105" name="Text Box 33"/>
          <xdr:cNvSpPr txBox="1">
            <a:spLocks noChangeAspect="1" noChangeArrowheads="1"/>
          </xdr:cNvSpPr>
        </xdr:nvSpPr>
        <xdr:spPr bwMode="auto">
          <a:xfrm>
            <a:off x="299" y="172"/>
            <a:ext cx="31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32004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omic Sans MS"/>
              </a:rPr>
              <a:t>r</a:t>
            </a:r>
            <a:r>
              <a:rPr lang="en-US" sz="1000" b="0" i="0" u="none" strike="noStrike" baseline="-25000">
                <a:solidFill>
                  <a:srgbClr val="000000"/>
                </a:solidFill>
                <a:latin typeface="Comic Sans MS"/>
              </a:rPr>
              <a:t>pole</a:t>
            </a:r>
          </a:p>
        </xdr:txBody>
      </xdr:sp>
      <xdr:sp macro="" textlink="">
        <xdr:nvSpPr>
          <xdr:cNvPr id="3106" name="Line 34"/>
          <xdr:cNvSpPr>
            <a:spLocks noChangeAspect="1" noChangeShapeType="1"/>
          </xdr:cNvSpPr>
        </xdr:nvSpPr>
        <xdr:spPr bwMode="auto">
          <a:xfrm flipH="1" flipV="1">
            <a:off x="190" y="170"/>
            <a:ext cx="106" cy="71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7" name="Text Box 35"/>
          <xdr:cNvSpPr txBox="1">
            <a:spLocks noChangeAspect="1" noChangeArrowheads="1"/>
          </xdr:cNvSpPr>
        </xdr:nvSpPr>
        <xdr:spPr bwMode="auto">
          <a:xfrm>
            <a:off x="212" y="213"/>
            <a:ext cx="47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32004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omic Sans MS"/>
              </a:rPr>
              <a:t>r</a:t>
            </a:r>
            <a:r>
              <a:rPr lang="en-US" sz="1000" b="0" i="0" u="none" strike="noStrike" baseline="-25000">
                <a:solidFill>
                  <a:srgbClr val="000000"/>
                </a:solidFill>
                <a:latin typeface="Comic Sans MS"/>
              </a:rPr>
              <a:t>altitude</a:t>
            </a:r>
          </a:p>
        </xdr:txBody>
      </xdr:sp>
      <xdr:sp macro="" textlink="">
        <xdr:nvSpPr>
          <xdr:cNvPr id="3108" name="Text Box 36"/>
          <xdr:cNvSpPr txBox="1">
            <a:spLocks noChangeAspect="1" noChangeArrowheads="1"/>
          </xdr:cNvSpPr>
        </xdr:nvSpPr>
        <xdr:spPr bwMode="auto">
          <a:xfrm>
            <a:off x="149" y="231"/>
            <a:ext cx="2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32004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omic Sans MS"/>
              </a:rPr>
              <a:t>0</a:t>
            </a:r>
            <a:r>
              <a:rPr lang="en-US" sz="1000" b="0" i="0" u="none" strike="noStrike" baseline="30000">
                <a:solidFill>
                  <a:srgbClr val="000000"/>
                </a:solidFill>
                <a:latin typeface="Comic Sans MS"/>
              </a:rPr>
              <a:t>o</a:t>
            </a:r>
          </a:p>
        </xdr:txBody>
      </xdr:sp>
      <xdr:sp macro="" textlink="">
        <xdr:nvSpPr>
          <xdr:cNvPr id="3109" name="Text Box 37"/>
          <xdr:cNvSpPr txBox="1">
            <a:spLocks noChangeAspect="1" noChangeArrowheads="1"/>
          </xdr:cNvSpPr>
        </xdr:nvSpPr>
        <xdr:spPr bwMode="auto">
          <a:xfrm>
            <a:off x="282" y="94"/>
            <a:ext cx="29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32004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omic Sans MS"/>
              </a:rPr>
              <a:t>90</a:t>
            </a:r>
            <a:r>
              <a:rPr lang="en-US" sz="1000" b="0" i="0" u="none" strike="noStrike" baseline="30000">
                <a:solidFill>
                  <a:srgbClr val="000000"/>
                </a:solidFill>
                <a:latin typeface="Comic Sans MS"/>
              </a:rPr>
              <a:t>o</a:t>
            </a:r>
          </a:p>
        </xdr:txBody>
      </xdr:sp>
      <xdr:sp macro="" textlink="">
        <xdr:nvSpPr>
          <xdr:cNvPr id="3110" name="Line 38"/>
          <xdr:cNvSpPr>
            <a:spLocks noChangeAspect="1" noChangeShapeType="1"/>
          </xdr:cNvSpPr>
        </xdr:nvSpPr>
        <xdr:spPr bwMode="auto">
          <a:xfrm flipH="1" flipV="1">
            <a:off x="181" y="241"/>
            <a:ext cx="234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FF00" mc:Ignorable="a14" a14:legacySpreadsheetColorIndex="11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1" name="Line 39"/>
          <xdr:cNvSpPr>
            <a:spLocks noChangeAspect="1" noChangeShapeType="1"/>
          </xdr:cNvSpPr>
        </xdr:nvSpPr>
        <xdr:spPr bwMode="auto">
          <a:xfrm>
            <a:off x="296" y="241"/>
            <a:ext cx="117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n.wikipedia.org/wiki/Earth_radi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9"/>
  </sheetPr>
  <dimension ref="B1:P40"/>
  <sheetViews>
    <sheetView showGridLines="0" workbookViewId="0">
      <selection activeCell="O21" sqref="O21"/>
    </sheetView>
  </sheetViews>
  <sheetFormatPr defaultRowHeight="15" x14ac:dyDescent="0.3"/>
  <cols>
    <col min="1" max="1" width="4.42578125" style="1" customWidth="1"/>
    <col min="2" max="2" width="9.28515625" style="1" bestFit="1" customWidth="1"/>
    <col min="3" max="3" width="9.5703125" style="1" bestFit="1" customWidth="1"/>
    <col min="4" max="5" width="9.140625" style="1"/>
    <col min="6" max="6" width="9.85546875" style="1" bestFit="1" customWidth="1"/>
    <col min="7" max="16384" width="9.140625" style="1"/>
  </cols>
  <sheetData>
    <row r="1" spans="2:16" ht="15.75" thickBot="1" x14ac:dyDescent="0.35"/>
    <row r="2" spans="2:16" ht="33.75" customHeight="1" thickTop="1" thickBot="1" x14ac:dyDescent="0.35">
      <c r="B2" s="21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2:16" ht="15.75" thickTop="1" x14ac:dyDescent="0.3"/>
    <row r="4" spans="2:16" ht="24" customHeight="1" x14ac:dyDescent="0.3">
      <c r="B4" s="24" t="s">
        <v>28</v>
      </c>
      <c r="C4" s="24"/>
      <c r="D4" s="24"/>
      <c r="E4" s="24"/>
      <c r="F4" s="24"/>
      <c r="G4" s="10"/>
      <c r="H4" s="10"/>
      <c r="I4" s="10"/>
      <c r="J4" s="10"/>
      <c r="K4" s="10"/>
      <c r="L4" s="10" t="b">
        <v>1</v>
      </c>
      <c r="M4" s="11" t="s">
        <v>2</v>
      </c>
      <c r="N4" s="10"/>
      <c r="O4" s="10"/>
      <c r="P4" s="10"/>
    </row>
    <row r="5" spans="2:16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N5" s="10"/>
      <c r="O5" s="10"/>
      <c r="P5" s="10"/>
    </row>
    <row r="6" spans="2:16" ht="16.5" x14ac:dyDescent="0.3">
      <c r="B6" s="10"/>
      <c r="C6" s="10"/>
      <c r="D6" s="10"/>
      <c r="E6" s="10" t="s">
        <v>30</v>
      </c>
      <c r="F6" s="28">
        <v>1000</v>
      </c>
      <c r="G6" s="10" t="s">
        <v>0</v>
      </c>
      <c r="H6" s="10" t="str">
        <f>IF(F6=0,"sea level", IF(F6&gt;0,"meters above sea level","meters below sea level"))</f>
        <v>meters above sea level</v>
      </c>
      <c r="I6" s="10"/>
      <c r="J6" s="10"/>
      <c r="K6" s="12" t="str">
        <f>IF(L4=TRUE,"Why is there a variation with latitude?","")</f>
        <v>Why is there a variation with latitude?</v>
      </c>
      <c r="L6" s="10"/>
      <c r="M6" s="10"/>
      <c r="N6" s="10"/>
      <c r="O6" s="19"/>
      <c r="P6" s="10"/>
    </row>
    <row r="7" spans="2:16" ht="18.75" x14ac:dyDescent="0.3">
      <c r="B7" s="25" t="s">
        <v>1</v>
      </c>
      <c r="C7" s="25" t="s">
        <v>29</v>
      </c>
      <c r="D7" s="13"/>
      <c r="E7" s="10"/>
      <c r="F7" s="10"/>
      <c r="G7" s="10"/>
      <c r="H7" s="14" t="str">
        <f>IF(AND(F6&gt;0,L4=TRUE),"sea level - - - - -","")</f>
        <v>sea level - - - - -</v>
      </c>
      <c r="I7" s="10"/>
      <c r="J7" s="10"/>
      <c r="K7" s="10"/>
      <c r="L7" s="10"/>
      <c r="M7" s="10"/>
      <c r="N7" s="10"/>
      <c r="O7" s="19"/>
      <c r="P7" s="10"/>
    </row>
    <row r="8" spans="2:16" ht="15.75" x14ac:dyDescent="0.3">
      <c r="B8" s="26">
        <v>0</v>
      </c>
      <c r="C8" s="27">
        <f>IF($L$4=TRUE,9.780327*(1+0.0053024*(SIN(B8*PI()/180))^2-0.0000058*(SIN(2*B8*PI()/180))^2)-0.000003086*$F$6,$M$4)</f>
        <v>9.7772410000000001</v>
      </c>
      <c r="D8" s="11">
        <f>IF($L$4=TRUE,9.780327,-1)</f>
        <v>9.7803269999999998</v>
      </c>
      <c r="E8" s="10">
        <f>IF($L$4=FALSE,9.80665,-1)</f>
        <v>-1</v>
      </c>
      <c r="F8" s="10"/>
      <c r="G8" s="10"/>
      <c r="H8" s="10"/>
      <c r="I8" s="10"/>
      <c r="J8" s="10"/>
      <c r="K8" s="10"/>
      <c r="L8" s="10"/>
      <c r="M8" s="15" t="s">
        <v>5</v>
      </c>
      <c r="N8" s="10"/>
      <c r="O8" s="19"/>
      <c r="P8" s="10"/>
    </row>
    <row r="9" spans="2:16" ht="17.25" x14ac:dyDescent="0.3">
      <c r="B9" s="26">
        <v>5</v>
      </c>
      <c r="C9" s="27">
        <f>IF($L$4=TRUE,9.780327*(1+0.0053024*(SIN(B9*PI()/180))^2-0.0000058*(SIN(2*B9*PI()/180))^2)-0.000003086*$F$6,$M$4)</f>
        <v>9.7776332184371171</v>
      </c>
      <c r="D9" s="11">
        <f>IF($L$4=TRUE,9.78071921843712,-1)</f>
        <v>9.7807192184371203</v>
      </c>
      <c r="E9" s="10">
        <f>IF($L$4=FALSE,9.80665,-1)</f>
        <v>-1</v>
      </c>
      <c r="F9" s="10"/>
      <c r="G9" s="10"/>
      <c r="H9" s="10"/>
      <c r="I9" s="10"/>
      <c r="J9" s="10"/>
      <c r="K9" s="10"/>
      <c r="L9" s="10"/>
      <c r="M9" s="15" t="s">
        <v>26</v>
      </c>
      <c r="N9" s="10"/>
      <c r="O9" s="20" t="s">
        <v>24</v>
      </c>
      <c r="P9" s="10"/>
    </row>
    <row r="10" spans="2:16" ht="15.75" x14ac:dyDescent="0.3">
      <c r="B10" s="26">
        <v>10</v>
      </c>
      <c r="C10" s="27">
        <f>IF($L$4=TRUE,9.780327*(1+0.0053024*(SIN(B10*PI()/180))^2-0.0000058*(SIN(2*B10*PI()/180))^2)-0.000003086*$F$6,$M$4)</f>
        <v>9.7787981107281556</v>
      </c>
      <c r="D10" s="11">
        <f>IF($L$4=TRUE,9.78188411072816,-1)</f>
        <v>9.7818841107281607</v>
      </c>
      <c r="E10" s="10">
        <f>IF($L$4=FALSE,9.80665,-1)</f>
        <v>-1</v>
      </c>
      <c r="F10" s="10"/>
      <c r="G10" s="10"/>
      <c r="H10" s="10"/>
      <c r="I10" s="10"/>
      <c r="J10" s="10"/>
      <c r="K10" s="10"/>
      <c r="L10" s="10"/>
      <c r="M10" s="15"/>
      <c r="O10" s="19"/>
      <c r="P10" s="10"/>
    </row>
    <row r="11" spans="2:16" ht="15.75" x14ac:dyDescent="0.3">
      <c r="B11" s="26">
        <v>15</v>
      </c>
      <c r="C11" s="27">
        <f>IF($L$4=TRUE,9.780327*(1+0.0053024*(SIN(B11*PI()/180))^2-0.0000058*(SIN(2*B11*PI()/180))^2)-0.000003086*$F$6,$M$4)</f>
        <v>9.7807007266100872</v>
      </c>
      <c r="D11" s="11">
        <f>IF($L$4=TRUE,9.78378672661009,-1)</f>
        <v>9.7837867266100904</v>
      </c>
      <c r="E11" s="10">
        <f>IF($L$4=FALSE,9.80665,-1)</f>
        <v>-1</v>
      </c>
      <c r="F11" s="10"/>
      <c r="G11" s="10"/>
      <c r="H11" s="10"/>
      <c r="I11" s="10"/>
      <c r="J11" s="10"/>
      <c r="K11" s="10"/>
      <c r="L11" s="10"/>
      <c r="M11" s="15" t="s">
        <v>5</v>
      </c>
      <c r="N11" s="17"/>
      <c r="O11" s="19"/>
      <c r="P11" s="10"/>
    </row>
    <row r="12" spans="2:16" ht="17.25" x14ac:dyDescent="0.3">
      <c r="B12" s="26">
        <v>20</v>
      </c>
      <c r="C12" s="27">
        <f>IF($L$4=TRUE,9.780327*(1+0.0053024*(SIN(B12*PI()/180))^2-0.0000058*(SIN(2*B12*PI()/180))^2)-0.000003086*$F$6,$M$4)</f>
        <v>9.7832839369220803</v>
      </c>
      <c r="D12" s="11">
        <f>IF($L$4=TRUE,9.78636993692208,-1)</f>
        <v>9.78636993692208</v>
      </c>
      <c r="E12" s="10">
        <f>IF($L$4=FALSE,9.80665,-1)</f>
        <v>-1</v>
      </c>
      <c r="F12" s="10"/>
      <c r="G12" s="10"/>
      <c r="H12" s="10"/>
      <c r="I12" s="10"/>
      <c r="J12" s="10"/>
      <c r="K12" s="10"/>
      <c r="L12" s="10"/>
      <c r="M12" s="29" t="s">
        <v>27</v>
      </c>
      <c r="N12" s="29"/>
      <c r="O12" s="20">
        <v>33</v>
      </c>
      <c r="P12" s="10"/>
    </row>
    <row r="13" spans="2:16" ht="15.75" x14ac:dyDescent="0.3">
      <c r="B13" s="26">
        <v>25</v>
      </c>
      <c r="C13" s="27">
        <f>IF($L$4=TRUE,9.780327*(1+0.0053024*(SIN(B13*PI()/180))^2-0.0000058*(SIN(2*B13*PI()/180))^2)-0.000003086*$F$6,$M$4)</f>
        <v>9.7864700873243482</v>
      </c>
      <c r="D13" s="11">
        <f>IF($L$4=TRUE,9.78955608732435,-1)</f>
        <v>9.7895560873243497</v>
      </c>
      <c r="E13" s="10">
        <f>IF($L$4=FALSE,9.80665,-1)</f>
        <v>-1</v>
      </c>
      <c r="F13" s="10"/>
      <c r="G13" s="10"/>
      <c r="H13" s="10"/>
      <c r="I13" s="10"/>
      <c r="J13" s="10"/>
      <c r="K13" s="10"/>
      <c r="L13" s="10"/>
      <c r="P13" s="10"/>
    </row>
    <row r="14" spans="2:16" ht="15.75" x14ac:dyDescent="0.3">
      <c r="B14" s="26">
        <v>30</v>
      </c>
      <c r="C14" s="27">
        <f>IF($L$4=TRUE,9.780327*(1+0.0053024*(SIN(B14*PI()/180))^2-0.0000058*(SIN(2*B14*PI()/180))^2)-0.000003086*$F$6,$M$4)</f>
        <v>9.79016325704875</v>
      </c>
      <c r="D14" s="11">
        <f>IF($L$4=TRUE,9.79324925704875,-1)</f>
        <v>9.7932492570487497</v>
      </c>
      <c r="E14" s="10">
        <f>IF($L$4=FALSE,9.80665,-1)</f>
        <v>-1</v>
      </c>
      <c r="F14" s="10"/>
      <c r="G14" s="10"/>
      <c r="H14" s="10"/>
      <c r="I14" s="10"/>
      <c r="J14" s="10"/>
      <c r="K14" s="10"/>
      <c r="L14" s="10"/>
      <c r="P14" s="10"/>
    </row>
    <row r="15" spans="2:16" ht="15.75" x14ac:dyDescent="0.3">
      <c r="B15" s="26">
        <v>35</v>
      </c>
      <c r="C15" s="27">
        <f>IF($L$4=TRUE,9.780327*(1+0.0053024*(SIN(B15*PI()/180))^2-0.0000058*(SIN(2*B15*PI()/180))^2)-0.000003086*$F$6,$M$4)</f>
        <v>9.7942520662004284</v>
      </c>
      <c r="D15" s="11">
        <f>IF($L$4=TRUE,9.79733806620043,-1)</f>
        <v>9.7973380662004299</v>
      </c>
      <c r="E15" s="10">
        <f>IF($L$4=FALSE,9.80665,-1)</f>
        <v>-1</v>
      </c>
      <c r="F15" s="10"/>
      <c r="G15" s="10"/>
      <c r="H15" s="10"/>
      <c r="I15" s="10"/>
      <c r="J15" s="10"/>
      <c r="K15" s="10"/>
      <c r="L15" s="10"/>
      <c r="M15" s="15"/>
      <c r="O15" s="19"/>
      <c r="P15" s="10"/>
    </row>
    <row r="16" spans="2:16" ht="15.75" x14ac:dyDescent="0.3">
      <c r="B16" s="26">
        <v>40</v>
      </c>
      <c r="C16" s="27">
        <f>IF($L$4=TRUE,9.780327*(1+0.0053024*(SIN(B16*PI()/180))^2-0.0000058*(SIN(2*B16*PI()/180))^2)-0.000003086*$F$6,$M$4)</f>
        <v>9.7986129592423055</v>
      </c>
      <c r="D16" s="11">
        <f>IF($L$4=TRUE,9.80169895924231,-1)</f>
        <v>9.8016989592423105</v>
      </c>
      <c r="E16" s="10">
        <f>IF($L$4=FALSE,9.80665,-1)</f>
        <v>-1</v>
      </c>
      <c r="F16" s="10"/>
      <c r="G16" s="10"/>
      <c r="H16" s="10"/>
      <c r="I16" s="10"/>
      <c r="J16" s="10"/>
      <c r="K16" s="10"/>
      <c r="L16" s="10"/>
      <c r="M16" s="15"/>
      <c r="N16" s="16" t="str">
        <f>IF(OR(O12="equator",O12="equatorial region"),"correct","")</f>
        <v/>
      </c>
      <c r="O16" s="19"/>
      <c r="P16" s="10"/>
    </row>
    <row r="17" spans="2:16" ht="15.75" x14ac:dyDescent="0.3">
      <c r="B17" s="26">
        <v>45</v>
      </c>
      <c r="C17" s="27">
        <f>IF($L$4=TRUE,9.780327*(1+0.0053024*(SIN(B17*PI()/180))^2-0.0000058*(SIN(2*B17*PI()/180))^2)-0.000003086*$F$6,$M$4)</f>
        <v>9.8031138770458011</v>
      </c>
      <c r="D17" s="11">
        <f>IF($L$4=TRUE,9.8061998770458,-1)</f>
        <v>9.8061998770458008</v>
      </c>
      <c r="E17" s="10">
        <f>IF($L$4=FALSE,9.80665,-1)</f>
        <v>-1</v>
      </c>
      <c r="F17" s="10"/>
      <c r="G17" s="10"/>
      <c r="H17" s="10"/>
      <c r="I17" s="10"/>
      <c r="J17" s="10"/>
      <c r="K17" s="10"/>
      <c r="L17" s="10"/>
      <c r="M17" s="30"/>
      <c r="N17" s="31"/>
      <c r="O17" s="32"/>
      <c r="P17" s="10"/>
    </row>
    <row r="18" spans="2:16" ht="15.75" x14ac:dyDescent="0.3">
      <c r="B18" s="26">
        <v>50</v>
      </c>
      <c r="C18" s="27">
        <f>IF($L$4=TRUE,9.780327*(1+0.0053024*(SIN(B18*PI()/180))^2-0.0000058*(SIN(2*B18*PI()/180))^2)-0.000003086*$F$6,$M$4)</f>
        <v>9.8076182158394545</v>
      </c>
      <c r="D18" s="11">
        <f>IF($L$4=TRUE,9.81070421583945,-1)</f>
        <v>9.8107042158394506</v>
      </c>
      <c r="E18" s="10">
        <f>IF($L$4=FALSE,9.80665,-1)</f>
        <v>-1</v>
      </c>
      <c r="F18" s="10"/>
      <c r="G18" s="10"/>
      <c r="H18" s="10"/>
      <c r="I18" s="10"/>
      <c r="J18" s="10"/>
      <c r="K18" s="10"/>
      <c r="L18" s="10"/>
      <c r="M18" s="33" t="str">
        <f>IF(L4=TRUE,"  Your latitude:","")</f>
        <v xml:space="preserve">  Your latitude:</v>
      </c>
      <c r="N18" s="34"/>
      <c r="O18" s="35">
        <v>33.450000000000003</v>
      </c>
      <c r="P18" s="10"/>
    </row>
    <row r="19" spans="2:16" ht="15.75" x14ac:dyDescent="0.3">
      <c r="B19" s="26">
        <v>55</v>
      </c>
      <c r="C19" s="27">
        <f>IF($L$4=TRUE,9.780327*(1+0.0053024*(SIN(B19*PI()/180))^2-0.0000058*(SIN(2*B19*PI()/180))^2)-0.000003086*$F$6,$M$4)</f>
        <v>9.8119889592299039</v>
      </c>
      <c r="D19" s="11">
        <f>IF($L$4=TRUE,9.8150749592299,-1)</f>
        <v>9.8150749592299</v>
      </c>
      <c r="E19" s="10">
        <f>IF($L$4=FALSE,9.80665,-1)</f>
        <v>-1</v>
      </c>
      <c r="F19" s="10"/>
      <c r="G19" s="10"/>
      <c r="H19" s="10"/>
      <c r="I19" s="10"/>
      <c r="J19" s="10"/>
      <c r="K19" s="10"/>
      <c r="L19" s="10"/>
      <c r="M19" s="36"/>
      <c r="N19" s="37"/>
      <c r="O19" s="38"/>
      <c r="P19" s="10"/>
    </row>
    <row r="20" spans="2:16" ht="15.75" x14ac:dyDescent="0.3">
      <c r="B20" s="26">
        <v>60</v>
      </c>
      <c r="C20" s="27">
        <f>IF($L$4=TRUE,9.780327*(1+0.0053024*(SIN(B20*PI()/180))^2-0.0000058*(SIN(2*B20*PI()/180))^2)-0.000003086*$F$6,$M$4)</f>
        <v>9.8160928599911497</v>
      </c>
      <c r="D20" s="11">
        <f>IF($L$4=TRUE,9.81917885999115,-1)</f>
        <v>9.8191788599911494</v>
      </c>
      <c r="E20" s="10">
        <f>IF($L$4=FALSE,9.80665,-1)</f>
        <v>-1</v>
      </c>
      <c r="F20" s="10"/>
      <c r="G20" s="10"/>
      <c r="H20" s="10"/>
      <c r="I20" s="10"/>
      <c r="J20" s="10"/>
      <c r="K20" s="10"/>
      <c r="L20" s="10"/>
      <c r="M20" s="33" t="str">
        <f>IF(L4=TRUE,"  Your altitude:","")</f>
        <v xml:space="preserve">  Your altitude:</v>
      </c>
      <c r="N20" s="34"/>
      <c r="O20" s="35">
        <v>350</v>
      </c>
      <c r="P20" s="10"/>
    </row>
    <row r="21" spans="2:16" ht="15.75" x14ac:dyDescent="0.3">
      <c r="B21" s="26">
        <v>65</v>
      </c>
      <c r="C21" s="27">
        <f>IF($L$4=TRUE,9.780327*(1+0.0053024*(SIN(B21*PI()/180))^2-0.0000058*(SIN(2*B21*PI()/180))^2)-0.000003086*$F$6,$M$4)</f>
        <v>9.819804542315282</v>
      </c>
      <c r="D21" s="11">
        <f>IF($L$4=TRUE,9.82289054231528,-1)</f>
        <v>9.8228905423152799</v>
      </c>
      <c r="E21" s="10">
        <f>IF($L$4=FALSE,9.80665,-1)</f>
        <v>-1</v>
      </c>
      <c r="F21" s="10"/>
      <c r="G21" s="10"/>
      <c r="H21" s="10"/>
      <c r="I21" s="10"/>
      <c r="J21" s="10"/>
      <c r="K21" s="10"/>
      <c r="L21" s="10"/>
      <c r="M21" s="36"/>
      <c r="N21" s="37"/>
      <c r="O21" s="38"/>
      <c r="P21" s="10"/>
    </row>
    <row r="22" spans="2:16" ht="15.75" x14ac:dyDescent="0.3">
      <c r="B22" s="26">
        <v>70</v>
      </c>
      <c r="C22" s="27">
        <f>IF($L$4=TRUE,9.780327*(1+0.0053024*(SIN(B22*PI()/180))^2-0.0000058*(SIN(2*B22*PI()/180))^2)-0.000003086*$F$6,$M$4)</f>
        <v>9.8230103934146946</v>
      </c>
      <c r="D22" s="11">
        <f>IF($L$4=TRUE,9.82609639341469,-1)</f>
        <v>9.8260963934146908</v>
      </c>
      <c r="E22" s="10">
        <f>IF($L$4=FALSE,9.80665,-1)</f>
        <v>-1</v>
      </c>
      <c r="F22" s="10"/>
      <c r="G22" s="10"/>
      <c r="H22" s="10"/>
      <c r="I22" s="10"/>
      <c r="J22" s="10"/>
      <c r="K22" s="10"/>
      <c r="L22" s="10"/>
      <c r="M22" s="33" t="str">
        <f>IF(L4=TRUE,"  Local value: g","")</f>
        <v xml:space="preserve">  Local value: g</v>
      </c>
      <c r="N22" s="34"/>
      <c r="O22" s="39">
        <f>IF(AND(O18="",O20=""),"",9.780327*(1+0.0053024*(SIN(O18*PI()/180))^2-0.0000058*(SIN(2*O18*PI()/180))^2)-0.000003086*O20)</f>
        <v>9.7949553631199482</v>
      </c>
      <c r="P22" s="10"/>
    </row>
    <row r="23" spans="2:16" ht="15.75" x14ac:dyDescent="0.3">
      <c r="B23" s="26">
        <v>75</v>
      </c>
      <c r="C23" s="27">
        <f>IF($L$4=TRUE,9.780327*(1+0.0053024*(SIN(B23*PI()/180))^2-0.0000058*(SIN(2*B23*PI()/180))^2)-0.000003086*$F$6,$M$4)</f>
        <v>9.825612116326413</v>
      </c>
      <c r="D23" s="11">
        <f>IF($L$4=TRUE,9.82869811632641,-1)</f>
        <v>9.8286981163264109</v>
      </c>
      <c r="E23" s="10">
        <f>IF($L$4=FALSE,9.80665,-1)</f>
        <v>-1</v>
      </c>
      <c r="F23" s="10"/>
      <c r="G23" s="10"/>
      <c r="H23" s="10"/>
      <c r="I23" s="10"/>
      <c r="J23" s="10"/>
      <c r="K23" s="10"/>
      <c r="L23" s="10"/>
      <c r="M23" s="40"/>
      <c r="N23" s="41"/>
      <c r="O23" s="42"/>
      <c r="P23" s="10"/>
    </row>
    <row r="24" spans="2:16" ht="15.75" x14ac:dyDescent="0.3">
      <c r="B24" s="26">
        <v>80</v>
      </c>
      <c r="C24" s="27">
        <f>IF($L$4=TRUE,9.780327*(1+0.0053024*(SIN(B24*PI()/180))^2-0.0000058*(SIN(2*B24*PI()/180))^2)-0.000003086*$F$6,$M$4)</f>
        <v>9.827529823817919</v>
      </c>
      <c r="D24" s="11">
        <f>IF($L$4=TRUE,9.83061582381792,-1)</f>
        <v>9.8306158238179204</v>
      </c>
      <c r="E24" s="10">
        <f>IF($L$4=FALSE,9.80665,-1)</f>
        <v>-1</v>
      </c>
      <c r="F24" s="10"/>
      <c r="G24" s="10"/>
      <c r="H24" s="10"/>
      <c r="I24" s="10"/>
      <c r="J24" s="10"/>
      <c r="K24" s="10"/>
      <c r="L24" s="10"/>
      <c r="M24" s="15"/>
      <c r="N24" s="10"/>
      <c r="O24" s="19"/>
      <c r="P24" s="10"/>
    </row>
    <row r="25" spans="2:16" ht="15.75" x14ac:dyDescent="0.3">
      <c r="B25" s="26">
        <v>85</v>
      </c>
      <c r="C25" s="27">
        <f>IF($L$4=TRUE,9.780327*(1+0.0053024*(SIN(B25*PI()/180))^2-0.0000058*(SIN(2*B25*PI()/180))^2)-0.000003086*$F$6,$M$4)</f>
        <v>9.8287045664575245</v>
      </c>
      <c r="D25" s="11">
        <f>IF($L$4=TRUE,9.83179056645752,-1)</f>
        <v>9.8317905664575207</v>
      </c>
      <c r="E25" s="10">
        <f>IF($L$4=FALSE,9.80665,-1)</f>
        <v>-1</v>
      </c>
      <c r="F25" s="10"/>
      <c r="G25" s="10"/>
      <c r="H25" s="10"/>
      <c r="I25" s="10"/>
      <c r="J25" s="10"/>
      <c r="K25" s="10"/>
      <c r="L25" s="10"/>
      <c r="M25" s="10"/>
      <c r="N25" s="10"/>
      <c r="O25" s="19"/>
      <c r="P25" s="10"/>
    </row>
    <row r="26" spans="2:16" ht="15.75" x14ac:dyDescent="0.3">
      <c r="B26" s="26">
        <v>90</v>
      </c>
      <c r="C26" s="27">
        <f>IF($L$4=TRUE,9.780327*(1+0.0053024*(SIN(B26*PI()/180))^2-0.0000058*(SIN(2*B26*PI()/180))^2)-0.000003086*$F$6,$M$4)</f>
        <v>9.8291002058847994</v>
      </c>
      <c r="D26" s="11">
        <f>IF($L$4=TRUE,9.8321862058848,-1)</f>
        <v>9.8321862058848009</v>
      </c>
      <c r="E26" s="10">
        <f>IF($L$4=FALSE,9.80665,-1)</f>
        <v>-1</v>
      </c>
      <c r="F26" s="10"/>
      <c r="G26" s="10"/>
      <c r="H26" s="10"/>
      <c r="I26" s="10"/>
      <c r="J26" s="10"/>
      <c r="K26" s="10"/>
      <c r="L26" s="10"/>
      <c r="M26" s="10"/>
      <c r="N26" s="10"/>
      <c r="O26" s="19"/>
      <c r="P26" s="10"/>
    </row>
    <row r="27" spans="2:16" x14ac:dyDescent="0.3"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x14ac:dyDescent="0.3">
      <c r="B28" s="10"/>
      <c r="C28" s="11"/>
      <c r="D28" s="10"/>
      <c r="E28" s="10"/>
      <c r="F28" s="12" t="str">
        <f>IF($L$4=TRUE,"Does altitude cause a variation in gravitational acceleration?","")</f>
        <v>Does altitude cause a variation in gravitational acceleration?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x14ac:dyDescent="0.3"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x14ac:dyDescent="0.3">
      <c r="B30" s="10"/>
      <c r="C30" s="10"/>
      <c r="D30" s="10"/>
      <c r="E30" s="10"/>
      <c r="F30" s="10"/>
      <c r="G30" s="10"/>
      <c r="H30" s="10"/>
      <c r="I30" s="10"/>
      <c r="J30" s="10"/>
      <c r="K30" s="18"/>
      <c r="L30" s="10"/>
      <c r="M30" s="10"/>
      <c r="N30" s="10"/>
      <c r="O30" s="10"/>
      <c r="P30" s="10"/>
    </row>
    <row r="31" spans="2:16" x14ac:dyDescent="0.3">
      <c r="B31" s="10"/>
      <c r="C31" s="10"/>
      <c r="D31" s="10"/>
      <c r="E31" s="10" t="s">
        <v>25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x14ac:dyDescent="0.3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x14ac:dyDescent="0.3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x14ac:dyDescent="0.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x14ac:dyDescent="0.3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x14ac:dyDescent="0.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2:16" x14ac:dyDescent="0.3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x14ac:dyDescent="0.3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x14ac:dyDescent="0.3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x14ac:dyDescent="0.3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</sheetData>
  <mergeCells count="6">
    <mergeCell ref="B2:N2"/>
    <mergeCell ref="B4:F4"/>
    <mergeCell ref="M12:N12"/>
    <mergeCell ref="M22:N22"/>
    <mergeCell ref="M20:N20"/>
    <mergeCell ref="M18:N18"/>
  </mergeCells>
  <phoneticPr fontId="1" type="noConversion"/>
  <pageMargins left="0.75" right="0.75" top="1" bottom="1" header="0.5" footer="0.5"/>
  <pageSetup orientation="landscape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10</xdr:col>
                    <xdr:colOff>228600</xdr:colOff>
                    <xdr:row>3</xdr:row>
                    <xdr:rowOff>66675</xdr:rowOff>
                  </from>
                  <to>
                    <xdr:col>15</xdr:col>
                    <xdr:colOff>0</xdr:colOff>
                    <xdr:row>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B2:L30"/>
  <sheetViews>
    <sheetView showGridLines="0" tabSelected="1" workbookViewId="0">
      <selection activeCell="B2" sqref="B2:K2"/>
    </sheetView>
  </sheetViews>
  <sheetFormatPr defaultRowHeight="15" x14ac:dyDescent="0.3"/>
  <cols>
    <col min="1" max="8" width="9.140625" style="1"/>
    <col min="9" max="9" width="10.140625" style="1" bestFit="1" customWidth="1"/>
    <col min="10" max="16384" width="9.140625" style="1"/>
  </cols>
  <sheetData>
    <row r="2" spans="2:12" ht="24.75" x14ac:dyDescent="0.5">
      <c r="B2" s="43" t="s">
        <v>14</v>
      </c>
      <c r="C2" s="43"/>
      <c r="D2" s="43"/>
      <c r="E2" s="43"/>
      <c r="F2" s="43"/>
      <c r="G2" s="43"/>
      <c r="H2" s="43"/>
      <c r="I2" s="43"/>
      <c r="J2" s="43"/>
      <c r="K2" s="43"/>
    </row>
    <row r="4" spans="2:12" x14ac:dyDescent="0.3">
      <c r="G4" s="5" t="s">
        <v>23</v>
      </c>
    </row>
    <row r="5" spans="2:12" ht="16.5" x14ac:dyDescent="0.3">
      <c r="D5" s="1" t="s">
        <v>18</v>
      </c>
      <c r="E5" s="8" t="s">
        <v>21</v>
      </c>
      <c r="F5" s="8"/>
      <c r="L5" s="9" t="s">
        <v>22</v>
      </c>
    </row>
    <row r="6" spans="2:12" x14ac:dyDescent="0.3">
      <c r="E6" s="8"/>
      <c r="F6" s="8" t="s">
        <v>19</v>
      </c>
    </row>
    <row r="8" spans="2:12" x14ac:dyDescent="0.3">
      <c r="H8" s="4" t="s">
        <v>15</v>
      </c>
      <c r="I8" s="7">
        <v>6378.1350000000002</v>
      </c>
      <c r="J8" s="1" t="s">
        <v>12</v>
      </c>
    </row>
    <row r="9" spans="2:12" x14ac:dyDescent="0.3">
      <c r="I9" s="7"/>
    </row>
    <row r="10" spans="2:12" x14ac:dyDescent="0.3">
      <c r="H10" s="4" t="s">
        <v>16</v>
      </c>
      <c r="I10" s="7">
        <v>6356.75</v>
      </c>
      <c r="J10" s="1" t="s">
        <v>12</v>
      </c>
    </row>
    <row r="11" spans="2:12" x14ac:dyDescent="0.3">
      <c r="I11" s="2"/>
    </row>
    <row r="12" spans="2:12" x14ac:dyDescent="0.3">
      <c r="H12" s="4" t="s">
        <v>17</v>
      </c>
      <c r="I12" s="4">
        <f>I8-I10</f>
        <v>21.385000000000218</v>
      </c>
      <c r="J12" s="1" t="s">
        <v>12</v>
      </c>
    </row>
    <row r="15" spans="2:12" x14ac:dyDescent="0.3">
      <c r="H15" s="5" t="s">
        <v>9</v>
      </c>
    </row>
    <row r="16" spans="2:12" x14ac:dyDescent="0.3">
      <c r="H16" s="5" t="s">
        <v>11</v>
      </c>
    </row>
    <row r="17" spans="3:10" x14ac:dyDescent="0.3">
      <c r="H17" s="5" t="s">
        <v>10</v>
      </c>
    </row>
    <row r="18" spans="3:10" x14ac:dyDescent="0.3">
      <c r="H18" s="5"/>
    </row>
    <row r="19" spans="3:10" x14ac:dyDescent="0.3">
      <c r="H19" s="5" t="s">
        <v>6</v>
      </c>
    </row>
    <row r="20" spans="3:10" x14ac:dyDescent="0.3">
      <c r="H20" s="5" t="s">
        <v>8</v>
      </c>
    </row>
    <row r="23" spans="3:10" x14ac:dyDescent="0.3">
      <c r="I23" s="1" t="s">
        <v>4</v>
      </c>
    </row>
    <row r="25" spans="3:10" x14ac:dyDescent="0.3">
      <c r="E25" s="2" t="s">
        <v>7</v>
      </c>
    </row>
    <row r="28" spans="3:10" x14ac:dyDescent="0.3">
      <c r="C28" s="1" t="s">
        <v>20</v>
      </c>
      <c r="D28" s="3" t="s">
        <v>13</v>
      </c>
    </row>
    <row r="29" spans="3:10" x14ac:dyDescent="0.3">
      <c r="D29" s="3"/>
    </row>
    <row r="30" spans="3:10" x14ac:dyDescent="0.3">
      <c r="J30" s="6"/>
    </row>
  </sheetData>
  <mergeCells count="1">
    <mergeCell ref="B2:K2"/>
  </mergeCells>
  <phoneticPr fontId="1" type="noConversion"/>
  <hyperlinks>
    <hyperlink ref="D28" r:id="rId1"/>
  </hyperlinks>
  <pageMargins left="0.75" right="0.75" top="1" bottom="1" header="0.5" footer="0.5"/>
  <pageSetup orientation="landscape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</vt:lpstr>
      <vt:lpstr>why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 Employee</dc:creator>
  <cp:lastModifiedBy>Devang</cp:lastModifiedBy>
  <cp:lastPrinted>2007-01-20T18:10:18Z</cp:lastPrinted>
  <dcterms:created xsi:type="dcterms:W3CDTF">2007-01-20T14:09:31Z</dcterms:created>
  <dcterms:modified xsi:type="dcterms:W3CDTF">2016-11-17T18:17:46Z</dcterms:modified>
</cp:coreProperties>
</file>