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Loan Calculator" sheetId="1" r:id="rId1"/>
  </sheets>
  <definedNames>
    <definedName name="CombinedMonthlyPayment">IFERROR(CollegeLoans[[#Totals],[Current Monthly Payment]],0)</definedName>
    <definedName name="ConsLoanPayback">'Loan Calculator'!$M$20</definedName>
    <definedName name="EstimatedAnnualSalary">'Loan Calculator'!$G$2</definedName>
    <definedName name="EstimatedMonthlySalary">'Loan Calculator'!$M$22</definedName>
    <definedName name="LoanPaybackStart">'Loan Calculator'!$L$2</definedName>
    <definedName name="LoanStartLToday">IF(LoanPaybackStart&lt;=TODAY(),TRUE,FALSE)</definedName>
    <definedName name="PercentAboveBelow">IF(CollegeLoans[[#Totals],[Scheduled Payment]]/EstimatedMonthlySalary&gt;=0.08,"above","below")</definedName>
    <definedName name="PercentageOfIncome">_xlfn.IFERROR("CollegeLoans[[#Totals],[Monthly Payment]]/EstimatedMonthlySalary",0)</definedName>
    <definedName name="PercentageOfMonthlyIncome">_xlfn.IFERROR("CollegeLoans[[#Totals],[Current Monthly Payment]]/EstimatedMonthlySalary",0)</definedName>
  </definedNames>
  <calcPr calcId="145621"/>
</workbook>
</file>

<file path=xl/sharedStrings.xml><?xml version="1.0" encoding="utf-8"?>
<sst xmlns="http://schemas.openxmlformats.org/spreadsheetml/2006/main" count="33" uniqueCount="32">
  <si>
    <t>Loan Amount</t>
  </si>
  <si>
    <t>Lender</t>
  </si>
  <si>
    <t>Loan No.</t>
  </si>
  <si>
    <t>10998M88</t>
  </si>
  <si>
    <t>20987N87</t>
  </si>
  <si>
    <t>36785LM</t>
  </si>
  <si>
    <t>Averages</t>
  </si>
  <si>
    <t>Totals</t>
  </si>
  <si>
    <t>Annual
Payment</t>
  </si>
  <si>
    <t>Total Consolidated Loan Payback:</t>
  </si>
  <si>
    <t>Annual
Interest Rate</t>
  </si>
  <si>
    <t>Scheduled Payment</t>
  </si>
  <si>
    <t>765R43</t>
  </si>
  <si>
    <t>Lender 1</t>
  </si>
  <si>
    <t>Lender 2</t>
  </si>
  <si>
    <t>Lender 3</t>
  </si>
  <si>
    <t>Lender 4</t>
  </si>
  <si>
    <t>Beginning Date</t>
  </si>
  <si>
    <t>Ending Date</t>
  </si>
  <si>
    <t>Length (Yrs)</t>
  </si>
  <si>
    <t>Total
Interest</t>
  </si>
  <si>
    <t>GENERAL LOAN DETAILS</t>
  </si>
  <si>
    <t>LOAN PAYBACK DATA</t>
  </si>
  <si>
    <t>PAYMENT DETAILS</t>
  </si>
  <si>
    <t>Your combined current monthly payment is:</t>
  </si>
  <si>
    <t>Your combined scheduled monthly payment is:</t>
  </si>
  <si>
    <t>Percentage of monthly income:</t>
  </si>
  <si>
    <t xml:space="preserve">COLLEGE LOAN </t>
  </si>
  <si>
    <t xml:space="preserve">CALCULATOR </t>
  </si>
  <si>
    <t>Estimated Monthly Income After Graduation:</t>
  </si>
  <si>
    <t>Current Monthly Payment</t>
  </si>
  <si>
    <t xml:space="preserve"> It's suggested that your total monthly student loan repayments do not exceed 8% of your first year annual salary.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</si>
</sst>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77" formatCode="0.00%"/>
  </numFmts>
  <fonts count="25"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30"/>
      <color theme="3"/>
      <name val="Calibri"/>
      <family val="2"/>
      <scheme val="major"/>
    </font>
    <font>
      <b/>
      <sz val="16"/>
      <color theme="3"/>
      <name val="Calibri"/>
      <family val="2"/>
      <scheme val="minor"/>
    </font>
    <font>
      <sz val="16"/>
      <color theme="6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11"/>
      <color theme="3"/>
      <name val="Calibri"/>
      <family val="2"/>
      <scheme val="major"/>
    </font>
    <font>
      <b/>
      <sz val="39"/>
      <color theme="4"/>
      <name val="Calibri"/>
      <family val="2"/>
      <scheme val="major"/>
    </font>
    <font>
      <b/>
      <sz val="17"/>
      <color theme="3"/>
      <name val="Calibri"/>
      <family val="2"/>
      <scheme val="major"/>
    </font>
    <font>
      <sz val="18"/>
      <color theme="3"/>
      <name val="Calibri"/>
      <family val="2"/>
      <scheme val="minor"/>
    </font>
    <font>
      <i/>
      <sz val="16"/>
      <color theme="0" tint="-0.7499499917030334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9"/>
      <color theme="3"/>
      <name val="Calibri"/>
      <family val="2"/>
      <scheme val="major"/>
    </font>
    <font>
      <b/>
      <sz val="34"/>
      <color theme="3"/>
      <name val="Calibri"/>
      <family val="2"/>
      <scheme val="major"/>
    </font>
    <font>
      <b/>
      <sz val="18"/>
      <color theme="3"/>
      <name val="Calibri"/>
      <family val="2"/>
      <scheme val="minor"/>
    </font>
    <font>
      <i/>
      <sz val="16"/>
      <color rgb="FFEA0000"/>
      <name val="Calibri"/>
      <family val="2"/>
      <scheme val="minor"/>
    </font>
    <font>
      <sz val="10.5"/>
      <color theme="3"/>
      <name val="Calibri"/>
      <family val="2"/>
    </font>
    <font>
      <sz val="11"/>
      <color theme="4"/>
      <name val="Calibri"/>
      <family val="2"/>
    </font>
    <font>
      <sz val="11"/>
      <color theme="3"/>
      <name val="Calibri"/>
      <family val="2"/>
    </font>
    <font>
      <sz val="11"/>
      <color theme="6"/>
      <name val="Calibri"/>
      <family val="2"/>
    </font>
    <font>
      <b/>
      <sz val="16"/>
      <color theme="4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3" tint="0.3999499976634979"/>
      </bottom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center"/>
    </xf>
    <xf numFmtId="0" fontId="6" fillId="0" borderId="0" applyNumberFormat="0" applyBorder="0" applyProtection="0">
      <alignment horizontal="left" vertical="top" indent="1"/>
    </xf>
    <xf numFmtId="0" fontId="17" fillId="2" borderId="0" applyNumberFormat="0" applyBorder="0" applyProtection="0">
      <alignment horizontal="center" vertical="center"/>
    </xf>
    <xf numFmtId="0" fontId="8" fillId="0" borderId="0" applyNumberFormat="0" applyProtection="0">
      <alignment horizontal="left" vertical="top" indent="2"/>
    </xf>
    <xf numFmtId="0" fontId="1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2" borderId="0" applyNumberFormat="0" applyBorder="0" applyProtection="0">
      <alignment horizontal="center"/>
    </xf>
    <xf numFmtId="0" fontId="6" fillId="0" borderId="0" applyNumberFormat="0" applyProtection="0">
      <alignment horizontal="left" vertical="top" indent="1"/>
    </xf>
    <xf numFmtId="0" fontId="13" fillId="0" borderId="0" applyNumberFormat="0" applyFill="0" applyBorder="0" applyProtection="0">
      <alignment horizontal="left" vertical="center"/>
    </xf>
    <xf numFmtId="0" fontId="2" fillId="4" borderId="0" applyNumberFormat="0" applyFill="0" applyBorder="0" applyProtection="0">
      <alignment horizontal="right" indent="2"/>
    </xf>
    <xf numFmtId="0" fontId="14" fillId="5" borderId="0" applyNumberFormat="0" applyBorder="0" applyProtection="0">
      <alignment horizontal="left" vertical="center"/>
    </xf>
    <xf numFmtId="0" fontId="14" fillId="2" borderId="0" applyNumberFormat="0">
      <alignment horizontal="left" vertical="center"/>
      <protection/>
    </xf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14" fontId="5" fillId="0" borderId="0" xfId="0" applyNumberFormat="1" applyFont="1" applyFill="1" applyBorder="1" applyAlignment="1">
      <alignment vertical="top"/>
    </xf>
    <xf numFmtId="0" fontId="6" fillId="0" borderId="0" xfId="2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0" xfId="2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/>
    <xf numFmtId="0" fontId="11" fillId="0" borderId="1" xfId="20" applyFill="1" applyBorder="1" applyAlignment="1">
      <alignment horizontal="right"/>
    </xf>
    <xf numFmtId="0" fontId="11" fillId="0" borderId="1" xfId="20" applyFill="1" applyBorder="1" applyAlignment="1">
      <alignment horizontal="center"/>
    </xf>
    <xf numFmtId="0" fontId="0" fillId="0" borderId="0" xfId="0" applyFill="1" applyBorder="1"/>
    <xf numFmtId="0" fontId="11" fillId="0" borderId="0" xfId="20" applyFill="1" applyBorder="1" applyAlignment="1">
      <alignment horizontal="right"/>
    </xf>
    <xf numFmtId="0" fontId="11" fillId="0" borderId="0" xfId="20" applyFill="1" applyBorder="1" applyAlignment="1">
      <alignment horizontal="center"/>
    </xf>
    <xf numFmtId="0" fontId="0" fillId="0" borderId="0" xfId="0" applyNumberFormat="1" applyFill="1"/>
    <xf numFmtId="0" fontId="9" fillId="0" borderId="0" xfId="0" applyFont="1" applyFill="1"/>
    <xf numFmtId="0" fontId="2" fillId="3" borderId="0" xfId="25" applyNumberFormat="1" applyBorder="1" applyAlignment="1">
      <alignment horizontal="left" indent="1"/>
    </xf>
    <xf numFmtId="0" fontId="2" fillId="3" borderId="0" xfId="25" applyBorder="1"/>
    <xf numFmtId="0" fontId="2" fillId="3" borderId="0" xfId="25" applyBorder="1" applyAlignment="1">
      <alignment horizontal="center" wrapText="1"/>
    </xf>
    <xf numFmtId="0" fontId="2" fillId="3" borderId="2" xfId="25" applyBorder="1" applyAlignment="1">
      <alignment horizontal="center" wrapText="1"/>
    </xf>
    <xf numFmtId="0" fontId="2" fillId="3" borderId="3" xfId="25" applyBorder="1" applyAlignment="1">
      <alignment horizontal="center" wrapText="1"/>
    </xf>
    <xf numFmtId="0" fontId="11" fillId="0" borderId="0" xfId="20" applyFill="1" applyAlignment="1">
      <alignment horizontal="right" vertical="center"/>
    </xf>
    <xf numFmtId="0" fontId="13" fillId="0" borderId="0" xfId="28" applyFill="1" applyAlignment="1">
      <alignment horizontal="left" vertical="center"/>
    </xf>
    <xf numFmtId="0" fontId="14" fillId="2" borderId="0" xfId="31" applyAlignment="1">
      <alignment horizontal="left" vertical="center" indent="1"/>
      <protection/>
    </xf>
    <xf numFmtId="164" fontId="0" fillId="0" borderId="0" xfId="16" applyNumberFormat="1" applyFont="1" applyFill="1" applyBorder="1" applyAlignment="1" applyProtection="1">
      <alignment horizontal="right" indent="3"/>
      <protection/>
    </xf>
    <xf numFmtId="164" fontId="0" fillId="0" borderId="0" xfId="16" applyNumberFormat="1" applyFont="1" applyFill="1" applyBorder="1" applyAlignment="1" applyProtection="1">
      <alignment horizontal="right" indent="2"/>
      <protection/>
    </xf>
    <xf numFmtId="164" fontId="0" fillId="0" borderId="0" xfId="16" applyNumberFormat="1" applyFont="1" applyFill="1" applyBorder="1" applyAlignment="1" applyProtection="1">
      <alignment horizontal="right" indent="4"/>
      <protection/>
    </xf>
    <xf numFmtId="164" fontId="2" fillId="0" borderId="0" xfId="0" applyNumberFormat="1" applyFont="1" applyFill="1" applyBorder="1" applyAlignment="1" applyProtection="1">
      <alignment horizontal="right" indent="3"/>
      <protection/>
    </xf>
    <xf numFmtId="164" fontId="2" fillId="0" borderId="0" xfId="0" applyNumberFormat="1" applyFont="1" applyFill="1" applyBorder="1" applyAlignment="1" applyProtection="1">
      <alignment horizontal="right" indent="2"/>
      <protection/>
    </xf>
    <xf numFmtId="164" fontId="2" fillId="0" borderId="0" xfId="0" applyNumberFormat="1" applyFont="1" applyFill="1" applyBorder="1" applyAlignment="1" applyProtection="1">
      <alignment horizontal="right" indent="4"/>
      <protection/>
    </xf>
    <xf numFmtId="164" fontId="14" fillId="2" borderId="0" xfId="31" applyNumberFormat="1" applyAlignment="1" applyProtection="1">
      <alignment horizontal="left" vertical="center"/>
      <protection/>
    </xf>
    <xf numFmtId="164" fontId="14" fillId="2" borderId="0" xfId="31" applyNumberFormat="1" applyAlignment="1" applyProtection="1">
      <alignment horizontal="right" vertical="center" indent="2"/>
      <protection/>
    </xf>
    <xf numFmtId="164" fontId="14" fillId="2" borderId="0" xfId="31" applyNumberForma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16" applyNumberFormat="1" applyFont="1" applyFill="1" applyBorder="1" applyAlignment="1" applyProtection="1">
      <alignment horizontal="right" indent="2"/>
      <protection locked="0"/>
    </xf>
    <xf numFmtId="10" fontId="0" fillId="0" borderId="2" xfId="15" applyNumberFormat="1" applyFont="1" applyFill="1" applyBorder="1" applyAlignment="1" applyProtection="1">
      <alignment horizontal="center"/>
      <protection locked="0"/>
    </xf>
    <xf numFmtId="14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2" borderId="0" xfId="31" applyAlignment="1" applyProtection="1">
      <alignment horizontal="left" vertical="center"/>
      <protection/>
    </xf>
    <xf numFmtId="10" fontId="14" fillId="2" borderId="0" xfId="31" applyNumberFormat="1" applyAlignment="1" applyProtection="1">
      <alignment horizontal="center" vertical="center"/>
      <protection/>
    </xf>
    <xf numFmtId="10" fontId="14" fillId="2" borderId="0" xfId="31" applyNumberFormat="1" applyAlignment="1" applyProtection="1">
      <alignment horizontal="left" vertical="center"/>
      <protection/>
    </xf>
    <xf numFmtId="0" fontId="6" fillId="0" borderId="0" xfId="21" applyAlignment="1">
      <alignment horizontal="left" vertical="top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right" indent="2"/>
      <protection/>
    </xf>
    <xf numFmtId="10" fontId="2" fillId="0" borderId="2" xfId="0" applyNumberFormat="1" applyFont="1" applyFill="1" applyBorder="1" applyAlignment="1" applyProtection="1">
      <alignment horizontal="right" indent="2"/>
      <protection/>
    </xf>
    <xf numFmtId="10" fontId="2" fillId="0" borderId="3" xfId="0" applyNumberFormat="1" applyFont="1" applyFill="1" applyBorder="1" applyAlignment="1" applyProtection="1">
      <alignment horizontal="right" indent="2"/>
      <protection/>
    </xf>
    <xf numFmtId="0" fontId="2" fillId="0" borderId="2" xfId="0" applyFont="1" applyFill="1" applyBorder="1" applyAlignment="1" applyProtection="1">
      <alignment horizontal="right" indent="2"/>
      <protection/>
    </xf>
    <xf numFmtId="14" fontId="0" fillId="0" borderId="2" xfId="0" applyNumberFormat="1" applyFont="1" applyFill="1" applyBorder="1" applyAlignment="1" applyProtection="1">
      <alignment horizontal="center"/>
      <protection/>
    </xf>
    <xf numFmtId="164" fontId="8" fillId="0" borderId="0" xfId="23" applyNumberFormat="1" applyAlignment="1">
      <alignment horizontal="left" vertical="top" indent="2"/>
    </xf>
    <xf numFmtId="10" fontId="8" fillId="0" borderId="0" xfId="23" applyNumberFormat="1" applyAlignment="1">
      <alignment horizontal="left" vertical="top" indent="2"/>
    </xf>
    <xf numFmtId="0" fontId="17" fillId="2" borderId="3" xfId="22" applyBorder="1" applyAlignment="1">
      <alignment horizontal="center" vertical="center"/>
    </xf>
    <xf numFmtId="0" fontId="17" fillId="2" borderId="0" xfId="22" applyBorder="1" applyAlignment="1">
      <alignment horizontal="center" vertical="center"/>
    </xf>
    <xf numFmtId="0" fontId="17" fillId="2" borderId="2" xfId="22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7" fillId="2" borderId="0" xfId="22" applyAlignment="1">
      <alignment horizontal="center" vertical="center"/>
    </xf>
    <xf numFmtId="0" fontId="16" fillId="2" borderId="0" xfId="26" applyFont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 vertical="top"/>
      <protection locked="0"/>
    </xf>
    <xf numFmtId="14" fontId="10" fillId="0" borderId="0" xfId="0" applyNumberFormat="1" applyFont="1" applyFill="1" applyBorder="1" applyAlignment="1" applyProtection="1">
      <alignment horizontal="center" vertical="top"/>
      <protection locked="0"/>
    </xf>
    <xf numFmtId="0" fontId="15" fillId="2" borderId="0" xfId="26" applyAlignment="1">
      <alignment horizontal="center"/>
    </xf>
    <xf numFmtId="7" fontId="8" fillId="0" borderId="0" xfId="23" applyNumberFormat="1" applyAlignment="1">
      <alignment horizontal="left" vertical="top" indent="3"/>
    </xf>
    <xf numFmtId="10" fontId="8" fillId="0" borderId="0" xfId="23" applyNumberFormat="1" applyAlignment="1">
      <alignment horizontal="left" vertical="top" indent="3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4" xfId="20"/>
    <cellStyle name="Heading 1" xfId="21"/>
    <cellStyle name="Heading 2" xfId="22"/>
    <cellStyle name="Calculation" xfId="23"/>
    <cellStyle name="Accent1" xfId="24"/>
    <cellStyle name="20% - Accent1" xfId="25"/>
    <cellStyle name="Title" xfId="26"/>
    <cellStyle name="Heading 3" xfId="27"/>
    <cellStyle name="Explanatory Text" xfId="28"/>
    <cellStyle name="Total" xfId="29"/>
    <cellStyle name="60% - Accent1" xfId="30"/>
    <cellStyle name="Averages" xfId="31"/>
    <cellStyle name="Warning Text" xfId="32"/>
  </cellStyles>
  <dxfs count="15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indent="2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indent="4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indent="2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right" vertical="bottom" textRotation="0" wrapText="1" indent="2" shrinkToFit="1" readingOrder="0"/>
      <border>
        <left/>
        <right style="thick">
          <color theme="0"/>
        </right>
        <top/>
        <bottom/>
      </border>
      <protection hidden="1" locked="0"/>
    </dxf>
    <dxf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right" vertical="bottom" textRotation="0" wrapText="1" indent="2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.00%"/>
      <fill>
        <patternFill patternType="none"/>
      </fill>
      <alignment horizontal="right" vertical="bottom" textRotation="0" wrapText="1" indent="2" shrinkToFit="1" readingOrder="0"/>
      <border>
        <left style="thick">
          <color theme="0"/>
        </left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.00%"/>
      <fill>
        <patternFill patternType="none"/>
      </fill>
      <alignment horizontal="right" vertical="bottom" textRotation="0" wrapText="1" indent="2" shrinkToFit="1" readingOrder="0"/>
      <border>
        <left/>
        <right style="thick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&quot;$&quot;#,##0.00"/>
      <fill>
        <patternFill patternType="none"/>
      </fill>
      <alignment horizontal="right" vertical="bottom" textRotation="0" wrapText="1" indent="2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right" vertical="bottom" textRotation="0" wrapText="1" indent="2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ill>
        <patternFill patternType="none"/>
      </fill>
    </dxf>
    <dxf>
      <font>
        <b/>
        <i val="0"/>
        <color theme="1"/>
      </font>
      <fill>
        <patternFill>
          <bgColor theme="7" tint="0.5999600291252136"/>
        </patternFill>
      </fill>
      <border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799847602844"/>
        </patternFill>
      </fill>
      <border>
        <bottom style="thin">
          <color theme="4"/>
        </bottom>
      </border>
    </dxf>
  </dxfs>
  <tableStyles count="1" defaultTableStyle="TableStyleMedium2" defaultPivotStyle="PivotStyleLight16">
    <tableStyle name="College Loan Calculator" pivot="0" count="2">
      <tableStyleElement type="headerRow" dxfId="14"/>
      <tableStyleElement type="total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809625</xdr:colOff>
      <xdr:row>1</xdr:row>
      <xdr:rowOff>28575</xdr:rowOff>
    </xdr:from>
    <xdr:ext cx="514350" cy="819150"/>
    <xdr:sp macro="" textlink="">
      <xdr:nvSpPr>
        <xdr:cNvPr id="15" name="AutoShape 13" descr="&quot;&quot;" title="Artwork: Right Triangle"/>
        <xdr:cNvSpPr>
          <a:spLocks noChangeAspect="1" noChangeArrowheads="1" noTextEdit="1"/>
        </xdr:cNvSpPr>
      </xdr:nvSpPr>
      <xdr:spPr bwMode="auto">
        <a:xfrm>
          <a:off x="3867150" y="285750"/>
          <a:ext cx="514350" cy="819150"/>
        </a:xfrm>
        <a:prstGeom prst="rect">
          <a:avLst/>
        </a:prstGeom>
        <a:noFill/>
        <a:ln w="952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809625</xdr:colOff>
      <xdr:row>1</xdr:row>
      <xdr:rowOff>114300</xdr:rowOff>
    </xdr:from>
    <xdr:ext cx="447675" cy="723900"/>
    <xdr:sp macro="" textlink="">
      <xdr:nvSpPr>
        <xdr:cNvPr id="17" name="Freeform 16" descr="&quot;&quot;" title="Artwork: Right Arrow"/>
        <xdr:cNvSpPr>
          <a:spLocks/>
        </xdr:cNvSpPr>
      </xdr:nvSpPr>
      <xdr:spPr bwMode="auto">
        <a:xfrm>
          <a:off x="3867150" y="371475"/>
          <a:ext cx="447675" cy="723900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2997" w="2020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  <xdr:oneCellAnchor>
    <xdr:from>
      <xdr:col>9</xdr:col>
      <xdr:colOff>781050</xdr:colOff>
      <xdr:row>1</xdr:row>
      <xdr:rowOff>114300</xdr:rowOff>
    </xdr:from>
    <xdr:ext cx="457200" cy="723900"/>
    <xdr:sp macro="" textlink="">
      <xdr:nvSpPr>
        <xdr:cNvPr id="43" name="Freeform 42" descr="&quot;&quot;" title="Artwork: Right Arrow"/>
        <xdr:cNvSpPr>
          <a:spLocks/>
        </xdr:cNvSpPr>
      </xdr:nvSpPr>
      <xdr:spPr bwMode="auto">
        <a:xfrm>
          <a:off x="8686800" y="371475"/>
          <a:ext cx="457200" cy="723900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2997" w="2020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  <xdr:oneCellAnchor>
    <xdr:from>
      <xdr:col>5</xdr:col>
      <xdr:colOff>9525</xdr:colOff>
      <xdr:row>6</xdr:row>
      <xdr:rowOff>57150</xdr:rowOff>
    </xdr:from>
    <xdr:ext cx="114300" cy="180975"/>
    <xdr:sp macro="" textlink="">
      <xdr:nvSpPr>
        <xdr:cNvPr id="58" name="Arrow" descr="&quot;&quot;" title="Artwork: Right Arrow"/>
        <xdr:cNvSpPr>
          <a:spLocks noChangeAspect="1"/>
        </xdr:cNvSpPr>
      </xdr:nvSpPr>
      <xdr:spPr bwMode="auto">
        <a:xfrm>
          <a:off x="4219575" y="2057400"/>
          <a:ext cx="114300" cy="18097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  <xdr:oneCellAnchor>
    <xdr:from>
      <xdr:col>11</xdr:col>
      <xdr:colOff>1181100</xdr:colOff>
      <xdr:row>6</xdr:row>
      <xdr:rowOff>47625</xdr:rowOff>
    </xdr:from>
    <xdr:ext cx="142875" cy="180975"/>
    <xdr:sp macro="" textlink="">
      <xdr:nvSpPr>
        <xdr:cNvPr id="59" name="Arrow" descr="&quot;&quot;" title="Artwork: Right Arrow"/>
        <xdr:cNvSpPr>
          <a:spLocks noChangeAspect="1"/>
        </xdr:cNvSpPr>
      </xdr:nvSpPr>
      <xdr:spPr bwMode="auto">
        <a:xfrm>
          <a:off x="11296650" y="2047875"/>
          <a:ext cx="142875" cy="18097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  <xdr:twoCellAnchor>
    <xdr:from>
      <xdr:col>11</xdr:col>
      <xdr:colOff>19050</xdr:colOff>
      <xdr:row>2</xdr:row>
      <xdr:rowOff>133350</xdr:rowOff>
    </xdr:from>
    <xdr:to>
      <xdr:col>12</xdr:col>
      <xdr:colOff>1200150</xdr:colOff>
      <xdr:row>2</xdr:row>
      <xdr:rowOff>381000</xdr:rowOff>
    </xdr:to>
    <xdr:sp macro="" textlink="">
      <xdr:nvSpPr>
        <xdr:cNvPr id="37" name="Text" descr="&quot;&quot;" title="Date You'll Begin Paying Back Loans"/>
        <xdr:cNvSpPr txBox="1"/>
      </xdr:nvSpPr>
      <xdr:spPr>
        <a:xfrm>
          <a:off x="10134600" y="895350"/>
          <a:ext cx="2476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solidFill>
                <a:schemeClr val="tx2"/>
              </a:solidFill>
            </a:rPr>
            <a:t>Date</a:t>
          </a:r>
          <a:r>
            <a:rPr lang="en-US" sz="1050" baseline="0">
              <a:solidFill>
                <a:schemeClr val="tx2"/>
              </a:solidFill>
            </a:rPr>
            <a:t> You'll Begin Paying Back Loans</a:t>
          </a:r>
          <a:endParaRPr lang="en-US" sz="1050">
            <a:solidFill>
              <a:schemeClr val="tx2"/>
            </a:solidFill>
          </a:endParaRPr>
        </a:p>
      </xdr:txBody>
    </xdr:sp>
    <xdr:clientData/>
  </xdr:twoCellAnchor>
  <xdr:twoCellAnchor>
    <xdr:from>
      <xdr:col>10</xdr:col>
      <xdr:colOff>800100</xdr:colOff>
      <xdr:row>0</xdr:row>
      <xdr:rowOff>161925</xdr:rowOff>
    </xdr:from>
    <xdr:to>
      <xdr:col>13</xdr:col>
      <xdr:colOff>104775</xdr:colOff>
      <xdr:row>2</xdr:row>
      <xdr:rowOff>476250</xdr:rowOff>
    </xdr:to>
    <xdr:sp macro="" textlink="">
      <xdr:nvSpPr>
        <xdr:cNvPr id="38" name="Frame" descr="&quot;&quot;" title="Loan Payback Date Frame"/>
        <xdr:cNvSpPr/>
      </xdr:nvSpPr>
      <xdr:spPr>
        <a:xfrm>
          <a:off x="9839325" y="161925"/>
          <a:ext cx="2971800" cy="1076325"/>
        </a:xfrm>
        <a:prstGeom prst="frame">
          <a:avLst>
            <a:gd name="adj1" fmla="val 7065"/>
          </a:avLst>
        </a:prstGeom>
        <a:solidFill>
          <a:srgbClr val="A5C249"/>
        </a:solidFill>
        <a:ln>
          <a:solidFill>
            <a:schemeClr val="accent6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5</xdr:col>
      <xdr:colOff>933450</xdr:colOff>
      <xdr:row>2</xdr:row>
      <xdr:rowOff>133350</xdr:rowOff>
    </xdr:from>
    <xdr:to>
      <xdr:col>9</xdr:col>
      <xdr:colOff>57150</xdr:colOff>
      <xdr:row>2</xdr:row>
      <xdr:rowOff>381000</xdr:rowOff>
    </xdr:to>
    <xdr:sp macro="" textlink="">
      <xdr:nvSpPr>
        <xdr:cNvPr id="28" name="Text" descr="&quot;&quot;" title="Estimated Annual Salary After Graduation"/>
        <xdr:cNvSpPr txBox="1"/>
      </xdr:nvSpPr>
      <xdr:spPr>
        <a:xfrm>
          <a:off x="5143500" y="895350"/>
          <a:ext cx="2819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tx2"/>
              </a:solidFill>
            </a:rPr>
            <a:t>Estimated Annual Salary </a:t>
          </a:r>
          <a:r>
            <a:rPr lang="en-US" sz="1100" baseline="0">
              <a:solidFill>
                <a:schemeClr val="tx2"/>
              </a:solidFill>
            </a:rPr>
            <a:t>After Graduation</a:t>
          </a:r>
          <a:endParaRPr 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6</xdr:col>
      <xdr:colOff>19050</xdr:colOff>
      <xdr:row>0</xdr:row>
      <xdr:rowOff>161925</xdr:rowOff>
    </xdr:from>
    <xdr:to>
      <xdr:col>8</xdr:col>
      <xdr:colOff>847725</xdr:colOff>
      <xdr:row>2</xdr:row>
      <xdr:rowOff>466725</xdr:rowOff>
    </xdr:to>
    <xdr:sp macro="" textlink="">
      <xdr:nvSpPr>
        <xdr:cNvPr id="29" name="Frame" descr="&quot;&quot;" title="Estimated annual salary after graduation"/>
        <xdr:cNvSpPr/>
      </xdr:nvSpPr>
      <xdr:spPr>
        <a:xfrm>
          <a:off x="5191125" y="161925"/>
          <a:ext cx="2705100" cy="1066800"/>
        </a:xfrm>
        <a:prstGeom prst="frame">
          <a:avLst>
            <a:gd name="adj1" fmla="val 7065"/>
          </a:avLst>
        </a:prstGeom>
        <a:solidFill>
          <a:srgbClr val="A5C249"/>
        </a:solidFill>
        <a:ln>
          <a:solidFill>
            <a:schemeClr val="accent6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3"/>
            </a:solidFill>
          </a:endParaRPr>
        </a:p>
      </xdr:txBody>
    </xdr:sp>
    <xdr:clientData/>
  </xdr:twoCellAnchor>
  <xdr:twoCellAnchor>
    <xdr:from>
      <xdr:col>11</xdr:col>
      <xdr:colOff>685800</xdr:colOff>
      <xdr:row>18</xdr:row>
      <xdr:rowOff>152400</xdr:rowOff>
    </xdr:from>
    <xdr:to>
      <xdr:col>12</xdr:col>
      <xdr:colOff>1190625</xdr:colOff>
      <xdr:row>20</xdr:row>
      <xdr:rowOff>142875</xdr:rowOff>
    </xdr:to>
    <xdr:sp macro="" textlink="ConsLoanPayback">
      <xdr:nvSpPr>
        <xdr:cNvPr id="139" name="Amount" descr="&quot;&quot;" title="Loan payback total frame"/>
        <xdr:cNvSpPr txBox="1"/>
      </xdr:nvSpPr>
      <xdr:spPr>
        <a:xfrm>
          <a:off x="10801350" y="5419725"/>
          <a:ext cx="1800225" cy="504825"/>
        </a:xfrm>
        <a:prstGeom prst="rect">
          <a:avLst/>
        </a:prstGeom>
        <a:noFill/>
        <a:ln w="28575" cmpd="sng">
          <a:solidFill>
            <a:schemeClr val="accent6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897A017B-FD65-4BC6-BCA4-FA60D3E10FCD}" type="TxLink">
            <a:rPr lang="en-US" sz="1600" b="1" i="0" u="none" strike="noStrike">
              <a:solidFill>
                <a:schemeClr val="accent1"/>
              </a:solidFill>
              <a:latin typeface="Calibri"/>
              <a:cs typeface="Calibri"/>
            </a:rPr>
            <a:pPr algn="ctr"/>
            <a:t>$34,901.21</a:t>
          </a:fld>
          <a:endParaRPr lang="en-US" sz="1600" b="1">
            <a:solidFill>
              <a:schemeClr val="accent1"/>
            </a:solidFill>
          </a:endParaRPr>
        </a:p>
      </xdr:txBody>
    </xdr:sp>
    <xdr:clientData/>
  </xdr:twoCellAnchor>
  <xdr:oneCellAnchor>
    <xdr:from>
      <xdr:col>11</xdr:col>
      <xdr:colOff>200025</xdr:colOff>
      <xdr:row>18</xdr:row>
      <xdr:rowOff>238125</xdr:rowOff>
    </xdr:from>
    <xdr:ext cx="228600" cy="304800"/>
    <xdr:sp macro="" textlink="">
      <xdr:nvSpPr>
        <xdr:cNvPr id="149" name="Arrow" descr="&quot;&quot;" title="Artwork: Right arrow"/>
        <xdr:cNvSpPr>
          <a:spLocks/>
        </xdr:cNvSpPr>
      </xdr:nvSpPr>
      <xdr:spPr bwMode="auto">
        <a:xfrm>
          <a:off x="10315575" y="5505450"/>
          <a:ext cx="228600" cy="304800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A5C249"/>
        </a:solidFill>
        <a:ln w="0">
          <a:noFill/>
        </a:ln>
      </xdr:spPr>
    </xdr:sp>
    <xdr:clientData/>
  </xdr:oneCellAnchor>
  <xdr:oneCellAnchor>
    <xdr:from>
      <xdr:col>11</xdr:col>
      <xdr:colOff>200025</xdr:colOff>
      <xdr:row>20</xdr:row>
      <xdr:rowOff>257175</xdr:rowOff>
    </xdr:from>
    <xdr:ext cx="228600" cy="295275"/>
    <xdr:sp macro="" textlink="">
      <xdr:nvSpPr>
        <xdr:cNvPr id="151" name="Arrow" descr="&quot;&quot;" title="Artwork: Right arrow"/>
        <xdr:cNvSpPr>
          <a:spLocks/>
        </xdr:cNvSpPr>
      </xdr:nvSpPr>
      <xdr:spPr bwMode="auto">
        <a:xfrm>
          <a:off x="10315575" y="6038850"/>
          <a:ext cx="228600" cy="29527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A5C249"/>
        </a:solidFill>
        <a:ln w="0">
          <a:noFill/>
        </a:ln>
      </xdr:spPr>
    </xdr:sp>
    <xdr:clientData/>
  </xdr:oneCellAnchor>
  <xdr:twoCellAnchor>
    <xdr:from>
      <xdr:col>11</xdr:col>
      <xdr:colOff>685800</xdr:colOff>
      <xdr:row>20</xdr:row>
      <xdr:rowOff>142875</xdr:rowOff>
    </xdr:from>
    <xdr:to>
      <xdr:col>12</xdr:col>
      <xdr:colOff>1190625</xdr:colOff>
      <xdr:row>22</xdr:row>
      <xdr:rowOff>0</xdr:rowOff>
    </xdr:to>
    <xdr:sp macro="" textlink="EstimatedMonthlySalary">
      <xdr:nvSpPr>
        <xdr:cNvPr id="140" name="Amount" descr="&quot;&quot;" title="Income after graduation frame"/>
        <xdr:cNvSpPr txBox="1"/>
      </xdr:nvSpPr>
      <xdr:spPr>
        <a:xfrm>
          <a:off x="10801350" y="5924550"/>
          <a:ext cx="1800225" cy="371475"/>
        </a:xfrm>
        <a:prstGeom prst="rect">
          <a:avLst/>
        </a:prstGeom>
        <a:noFill/>
        <a:ln w="28575" cmpd="sng">
          <a:solidFill>
            <a:schemeClr val="accent6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957F5AF7-63CC-49E8-9125-668E7D4670CB}" type="TxLink">
            <a:rPr lang="en-US" sz="1600" b="1" i="0" u="none" strike="noStrike">
              <a:solidFill>
                <a:schemeClr val="accent1"/>
              </a:solidFill>
              <a:latin typeface="Calibri"/>
              <a:cs typeface="Calibri"/>
            </a:rPr>
            <a:pPr algn="ctr"/>
            <a:t>$4,166.67</a:t>
          </a:fld>
          <a:endParaRPr lang="en-US" sz="1600" b="1">
            <a:solidFill>
              <a:schemeClr val="accent1"/>
            </a:solidFill>
          </a:endParaRPr>
        </a:p>
      </xdr:txBody>
    </xdr:sp>
    <xdr:clientData/>
  </xdr:twoCellAnchor>
  <xdr:oneCellAnchor>
    <xdr:from>
      <xdr:col>5</xdr:col>
      <xdr:colOff>9525</xdr:colOff>
      <xdr:row>7</xdr:row>
      <xdr:rowOff>47625</xdr:rowOff>
    </xdr:from>
    <xdr:ext cx="114300" cy="180975"/>
    <xdr:sp macro="" textlink="">
      <xdr:nvSpPr>
        <xdr:cNvPr id="176" name="Arrow" descr="&quot;&quot;" title="Artwork: Right Arrow"/>
        <xdr:cNvSpPr>
          <a:spLocks noChangeAspect="1"/>
        </xdr:cNvSpPr>
      </xdr:nvSpPr>
      <xdr:spPr bwMode="auto">
        <a:xfrm>
          <a:off x="4219575" y="2305050"/>
          <a:ext cx="114300" cy="18097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  <xdr:oneCellAnchor>
    <xdr:from>
      <xdr:col>11</xdr:col>
      <xdr:colOff>1181100</xdr:colOff>
      <xdr:row>7</xdr:row>
      <xdr:rowOff>38100</xdr:rowOff>
    </xdr:from>
    <xdr:ext cx="133350" cy="180975"/>
    <xdr:sp macro="" textlink="">
      <xdr:nvSpPr>
        <xdr:cNvPr id="177" name="Arrow" descr="&quot;&quot;" title="Artwork: Right Arrow"/>
        <xdr:cNvSpPr>
          <a:spLocks noChangeAspect="1"/>
        </xdr:cNvSpPr>
      </xdr:nvSpPr>
      <xdr:spPr bwMode="auto">
        <a:xfrm>
          <a:off x="11296650" y="2295525"/>
          <a:ext cx="133350" cy="18097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08080"/>
        </a:solidFill>
        <a:ln w="0">
          <a:noFill/>
        </a:ln>
      </xdr:spPr>
    </xdr:sp>
    <xdr:clientData/>
  </xdr:oneCellAnchor>
</xdr:wsDr>
</file>

<file path=xl/tables/table1.xml><?xml version="1.0" encoding="utf-8"?>
<table xmlns="http://schemas.openxmlformats.org/spreadsheetml/2006/main" id="1" name="CollegeLoans" displayName="CollegeLoans" ref="C12:M17" totalsRowCount="1" dataDxfId="12">
  <tableColumns count="11">
    <tableColumn id="1" name="Loan No." totalsRowLabel="Totals" totalsRowDxfId="11"/>
    <tableColumn id="3" name="Lender" totalsRowDxfId="10"/>
    <tableColumn id="6" name="Loan Amount" totalsRowFunction="sum" totalsRowDxfId="9"/>
    <tableColumn id="7" name="Annual_x000A_Interest Rate" totalsRowDxfId="8"/>
    <tableColumn id="4" name="Beginning Date" totalsRowDxfId="7"/>
    <tableColumn id="9" name="Length (Yrs)" totalsRowDxfId="6"/>
    <tableColumn id="5" name="Ending Date" dataDxfId="5" totalsRowDxfId="4">
      <calculatedColumnFormula>IF(AND(CollegeLoans[[#This Row],[Beginning Date]]&gt;0,CollegeLoans[[#This Row],[Length (Yrs)]]&gt;0),EDATE(CollegeLoans[[#This Row],[Beginning Date]],CollegeLoans[[#This Row],[Length (Yrs)]]*12),"")</calculatedColumnFormula>
    </tableColumn>
    <tableColumn id="8" name="Current Monthly Payment" totalsRowFunction="custom" totalsRowDxfId="3">
      <calculatedColumnFormula>IFERROR(IF(AND(LoanStartLToday,COUNT(CollegeLoans[[#This Row],[Loan Amount]]:CollegeLoans[[#This Row],[Length (Yrs)]])=4,CollegeLoans[[#This Row],[Beginning Date]]&lt;=TODAY()),PMT(CollegeLoans[[#This Row],[Annual
Interest Rate]]/12,CollegeLoans[[#This Row],[Length (Yrs)]]*12,-CollegeLoans[[#This Row],[Loan Amount]],0,0),""),0)</calculatedColumnFormula>
      <totalsRowFormula>IF(SUBTOTAL(109,CollegeLoans[Current Monthly Payment])=0,"",SUBTOTAL(109,CollegeLoans[Current Monthly Payment]))</totalsRowFormula>
    </tableColumn>
    <tableColumn id="13" name="Total_x000A_Interest" totalsRowFunction="sum" totalsRowDxfId="2">
      <calculatedColumnFormula>IFERROR((CollegeLoans[[#This Row],[Scheduled Payment]]*(CollegeLoans[[#This Row],[Length (Yrs)]]*12))-CollegeLoans[[#This Row],[Loan Amount]],"")</calculatedColumnFormula>
    </tableColumn>
    <tableColumn id="11" name="Scheduled Payment" totalsRowFunction="sum" totalsRowDxfId="1">
      <calculatedColumnFormula>IF(COUNTA(CollegeLoans[[#This Row],[Loan Amount]:[Length (Yrs)]])&lt;&gt;4,"",PMT(CollegeLoans[[#This Row],[Annual
Interest Rate]]/12,CollegeLoans[[#This Row],[Length (Yrs)]]*12,-CollegeLoans[[#This Row],[Loan Amount]],0,0))</calculatedColumnFormula>
    </tableColumn>
    <tableColumn id="2" name="Annual_x000A_Payment" totalsRowFunction="sum" totalsRowDxfId="0">
      <calculatedColumnFormula>IFERROR(CollegeLoans[[#This Row],[Scheduled Payment]]*12,"")</calculatedColumnFormula>
    </tableColumn>
  </tableColumns>
  <tableStyleInfo name="College Loan Calculator" showFirstColumn="0" showLastColumn="0" showRowStripes="1" showColumnStripes="0"/>
</table>
</file>

<file path=xl/theme/theme1.xml><?xml version="1.0" encoding="utf-8"?>
<a:theme xmlns:a="http://schemas.openxmlformats.org/drawingml/2006/main" name="college_theme_calc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2"/>
  <sheetViews>
    <sheetView showGridLines="0" tabSelected="1" workbookViewId="0" topLeftCell="A1">
      <selection activeCell="B3" sqref="B3:D3"/>
    </sheetView>
  </sheetViews>
  <sheetFormatPr defaultColWidth="9.28125" defaultRowHeight="20.25" customHeight="1"/>
  <cols>
    <col min="1" max="1" width="4.7109375" style="1" customWidth="1"/>
    <col min="2" max="2" width="2.28125" style="1" customWidth="1"/>
    <col min="3" max="3" width="20.7109375" style="1" customWidth="1"/>
    <col min="4" max="4" width="18.140625" style="1" customWidth="1"/>
    <col min="5" max="5" width="17.28125" style="1" customWidth="1"/>
    <col min="6" max="6" width="14.421875" style="1" customWidth="1"/>
    <col min="7" max="7" width="15.8515625" style="1" customWidth="1"/>
    <col min="8" max="8" width="12.28125" style="1" customWidth="1"/>
    <col min="9" max="9" width="12.8515625" style="1" customWidth="1"/>
    <col min="10" max="10" width="17.00390625" style="1" customWidth="1"/>
    <col min="11" max="11" width="16.140625" style="1" customWidth="1"/>
    <col min="12" max="13" width="19.421875" style="1" customWidth="1"/>
    <col min="14" max="14" width="2.00390625" style="0" customWidth="1"/>
    <col min="15" max="15" width="4.7109375" style="1" customWidth="1"/>
    <col min="16" max="16384" width="9.28125" style="1" customWidth="1"/>
  </cols>
  <sheetData>
    <row r="1" ht="20.25" customHeight="1">
      <c r="A1" s="13"/>
    </row>
    <row r="2" spans="2:13" ht="39.75" customHeight="1">
      <c r="B2" s="58" t="s">
        <v>27</v>
      </c>
      <c r="C2" s="58"/>
      <c r="D2" s="58"/>
      <c r="G2" s="56">
        <v>50000</v>
      </c>
      <c r="H2" s="56"/>
      <c r="I2" s="56"/>
      <c r="J2" s="2"/>
      <c r="L2" s="57">
        <v>42500</v>
      </c>
      <c r="M2" s="57"/>
    </row>
    <row r="3" spans="2:13" ht="39.75" customHeight="1">
      <c r="B3" s="55" t="s">
        <v>28</v>
      </c>
      <c r="C3" s="55"/>
      <c r="D3" s="55"/>
      <c r="G3" s="56"/>
      <c r="H3" s="56"/>
      <c r="I3" s="56"/>
      <c r="J3" s="2"/>
      <c r="L3" s="57"/>
      <c r="M3" s="57"/>
    </row>
    <row r="4" spans="2:13" ht="20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25.5" customHeight="1">
      <c r="B5" s="21" t="s">
        <v>31</v>
      </c>
      <c r="C5"/>
      <c r="D5" s="6"/>
      <c r="E5" s="6"/>
      <c r="F5" s="6"/>
      <c r="G5" s="6"/>
      <c r="H5" s="6"/>
      <c r="I5" s="6"/>
      <c r="J5" s="6"/>
      <c r="K5" s="6"/>
      <c r="L5" s="6"/>
      <c r="M5" s="6"/>
    </row>
    <row r="6" ht="12" customHeight="1"/>
    <row r="7" spans="2:13" ht="20.25" customHeight="1">
      <c r="B7" s="41" t="s">
        <v>24</v>
      </c>
      <c r="C7" s="41"/>
      <c r="D7" s="41"/>
      <c r="E7" s="41"/>
      <c r="F7" s="59">
        <f ca="1">_xlfn.IFERROR(IF((CollegeLoans[[#Totals],[Current Monthly Payment]])="",0,CollegeLoans[[#Totals],[Current Monthly Payment]]),0)</f>
        <v>253.10097268454462</v>
      </c>
      <c r="G7" s="59"/>
      <c r="I7" s="41" t="s">
        <v>25</v>
      </c>
      <c r="J7" s="41"/>
      <c r="K7" s="41"/>
      <c r="L7" s="41"/>
      <c r="M7" s="48">
        <f>_xlfn.IFERROR(CollegeLoans[[#Totals],[Scheduled Payment]],0)</f>
        <v>328.58590726058833</v>
      </c>
    </row>
    <row r="8" spans="2:13" ht="20.25" customHeight="1">
      <c r="B8" s="41" t="s">
        <v>26</v>
      </c>
      <c r="C8" s="41"/>
      <c r="D8" s="41"/>
      <c r="E8" s="41"/>
      <c r="F8" s="60">
        <f ca="1">_xlfn.IFERROR((CollegeLoans[[#Totals],[Current Monthly Payment]]/EstimatedMonthlySalary),0)</f>
        <v>0.0607442334442907</v>
      </c>
      <c r="G8" s="60"/>
      <c r="I8" s="41" t="s">
        <v>26</v>
      </c>
      <c r="J8" s="41"/>
      <c r="K8" s="41"/>
      <c r="L8" s="41"/>
      <c r="M8" s="49">
        <f>_xlfn.IFERROR(CollegeLoans[[#Totals],[Scheduled Payment]]/EstimatedMonthlySalary,0)</f>
        <v>0.07886061774254119</v>
      </c>
    </row>
    <row r="9" spans="2:13" ht="6.75" customHeight="1">
      <c r="B9" s="7"/>
      <c r="C9" s="7"/>
      <c r="D9" s="7"/>
      <c r="E9" s="8"/>
      <c r="F9" s="9"/>
      <c r="G9" s="7"/>
      <c r="H9" s="7"/>
      <c r="I9" s="7"/>
      <c r="J9" s="7"/>
      <c r="K9" s="7"/>
      <c r="L9" s="7"/>
      <c r="M9" s="7"/>
    </row>
    <row r="10" spans="2:13" ht="20.25" customHeight="1">
      <c r="B10" s="10"/>
      <c r="C10" s="10"/>
      <c r="D10" s="10"/>
      <c r="E10" s="11"/>
      <c r="F10" s="12"/>
      <c r="G10" s="10"/>
      <c r="H10" s="10"/>
      <c r="I10" s="10"/>
      <c r="J10" s="10"/>
      <c r="K10" s="10"/>
      <c r="L10" s="10"/>
      <c r="M10" s="10"/>
    </row>
    <row r="11" spans="3:13" ht="23.25" customHeight="1">
      <c r="C11" s="51" t="s">
        <v>21</v>
      </c>
      <c r="D11" s="51"/>
      <c r="E11" s="51"/>
      <c r="F11" s="52"/>
      <c r="G11" s="50" t="s">
        <v>22</v>
      </c>
      <c r="H11" s="51"/>
      <c r="I11" s="52"/>
      <c r="J11" s="51" t="s">
        <v>23</v>
      </c>
      <c r="K11" s="54"/>
      <c r="L11" s="54"/>
      <c r="M11" s="54"/>
    </row>
    <row r="12" spans="3:13" ht="45" customHeight="1">
      <c r="C12" s="15" t="s">
        <v>2</v>
      </c>
      <c r="D12" s="16" t="s">
        <v>1</v>
      </c>
      <c r="E12" s="17" t="s">
        <v>0</v>
      </c>
      <c r="F12" s="18" t="s">
        <v>10</v>
      </c>
      <c r="G12" s="19" t="s">
        <v>17</v>
      </c>
      <c r="H12" s="17" t="s">
        <v>19</v>
      </c>
      <c r="I12" s="18" t="s">
        <v>18</v>
      </c>
      <c r="J12" s="17" t="s">
        <v>30</v>
      </c>
      <c r="K12" s="17" t="s">
        <v>20</v>
      </c>
      <c r="L12" s="17" t="s">
        <v>11</v>
      </c>
      <c r="M12" s="17" t="s">
        <v>8</v>
      </c>
    </row>
    <row r="13" spans="3:13" ht="20.25" customHeight="1">
      <c r="C13" s="32" t="s">
        <v>3</v>
      </c>
      <c r="D13" s="33" t="s">
        <v>13</v>
      </c>
      <c r="E13" s="34">
        <v>10000</v>
      </c>
      <c r="F13" s="35">
        <v>0.05</v>
      </c>
      <c r="G13" s="36">
        <v>42461</v>
      </c>
      <c r="H13" s="37">
        <v>10</v>
      </c>
      <c r="I13" s="47">
        <f>IF(AND(CollegeLoans[[#This Row],[Beginning Date]]&gt;0,CollegeLoans[[#This Row],[Length (Yrs)]]&gt;0),EDATE(CollegeLoans[[#This Row],[Beginning Date]],CollegeLoans[[#This Row],[Length (Yrs)]]*12),"")</f>
        <v>46113</v>
      </c>
      <c r="J13" s="23">
        <f ca="1">_xlfn.IFERROR(IF(AND(LoanStartLToday,COUNT(#REF!)=4,CollegeLoans[[#This Row],[Beginning Date]]&lt;=TODAY()),PMT(#REF!/12,CollegeLoans[[#This Row],[Length (Yrs)]]*12,-CollegeLoans[[#This Row],[Loan Amount]],0,0),""),0)</f>
        <v>106.06551523907524</v>
      </c>
      <c r="K13" s="24">
        <f>_xlfn.IFERROR((CollegeLoans[[#This Row],[Scheduled Payment]]*(CollegeLoans[[#This Row],[Length (Yrs)]]*12))-CollegeLoans[[#This Row],[Loan Amount]],"")</f>
        <v>2727.8618286890287</v>
      </c>
      <c r="L13" s="25">
        <f>IF(COUNTA(CollegeLoans[[#This Row],[Loan Amount]:[Length (Yrs)]])&lt;&gt;4,"",PMT(#REF!/12,CollegeLoans[[#This Row],[Length (Yrs)]]*12,-CollegeLoans[[#This Row],[Loan Amount]],0,0))</f>
        <v>106.06551523907524</v>
      </c>
      <c r="M13" s="24">
        <f>_xlfn.IFERROR(CollegeLoans[[#This Row],[Scheduled Payment]]*12,"")</f>
        <v>1272.7861828689029</v>
      </c>
    </row>
    <row r="14" spans="3:13" ht="20.25" customHeight="1">
      <c r="C14" s="32" t="s">
        <v>4</v>
      </c>
      <c r="D14" s="33" t="s">
        <v>14</v>
      </c>
      <c r="E14" s="34">
        <v>8000</v>
      </c>
      <c r="F14" s="35">
        <v>0.05</v>
      </c>
      <c r="G14" s="36">
        <v>42491</v>
      </c>
      <c r="H14" s="37">
        <v>10</v>
      </c>
      <c r="I14" s="47">
        <f>IF(AND(CollegeLoans[[#This Row],[Beginning Date]]&gt;0,CollegeLoans[[#This Row],[Length (Yrs)]]&gt;0),EDATE(CollegeLoans[[#This Row],[Beginning Date]],CollegeLoans[[#This Row],[Length (Yrs)]]*12),"")</f>
        <v>46143</v>
      </c>
      <c r="J14" s="23">
        <f ca="1">_xlfn.IFERROR(IF(AND(LoanStartLToday,COUNT(#REF!)=4,CollegeLoans[[#This Row],[Beginning Date]]&lt;=TODAY()),PMT(#REF!/12,CollegeLoans[[#This Row],[Length (Yrs)]]*12,-CollegeLoans[[#This Row],[Loan Amount]],0,0),""),0)</f>
        <v>84.85241219126019</v>
      </c>
      <c r="K14" s="24">
        <f>_xlfn.IFERROR((CollegeLoans[[#This Row],[Scheduled Payment]]*(CollegeLoans[[#This Row],[Length (Yrs)]]*12))-CollegeLoans[[#This Row],[Loan Amount]],"")</f>
        <v>2182.289462951223</v>
      </c>
      <c r="L14" s="25">
        <f>IF(COUNTA(CollegeLoans[[#This Row],[Loan Amount]:[Length (Yrs)]])&lt;&gt;4,"",PMT(#REF!/12,CollegeLoans[[#This Row],[Length (Yrs)]]*12,-CollegeLoans[[#This Row],[Loan Amount]],0,0))</f>
        <v>84.85241219126019</v>
      </c>
      <c r="M14" s="24">
        <f>_xlfn.IFERROR(CollegeLoans[[#This Row],[Scheduled Payment]]*12,"")</f>
        <v>1018.2289462951222</v>
      </c>
    </row>
    <row r="15" spans="3:13" ht="20.25" customHeight="1">
      <c r="C15" s="32" t="s">
        <v>5</v>
      </c>
      <c r="D15" s="33" t="s">
        <v>15</v>
      </c>
      <c r="E15" s="34">
        <v>6000</v>
      </c>
      <c r="F15" s="35">
        <v>0.045</v>
      </c>
      <c r="G15" s="36">
        <v>42795</v>
      </c>
      <c r="H15" s="37">
        <v>10</v>
      </c>
      <c r="I15" s="47">
        <f>IF(AND(CollegeLoans[[#This Row],[Beginning Date]]&gt;0,CollegeLoans[[#This Row],[Length (Yrs)]]&gt;0),EDATE(CollegeLoans[[#This Row],[Beginning Date]],CollegeLoans[[#This Row],[Length (Yrs)]]*12),"")</f>
        <v>46447</v>
      </c>
      <c r="J15" s="23">
        <f ca="1">_xlfn.IFERROR(IF(AND(LoanStartLToday,COUNT(#REF!)=4,CollegeLoans[[#This Row],[Beginning Date]]&lt;=TODAY()),PMT(#REF!/12,CollegeLoans[[#This Row],[Length (Yrs)]]*12,-CollegeLoans[[#This Row],[Loan Amount]],0,0),""),0)</f>
        <v>62.18304525420918</v>
      </c>
      <c r="K15" s="24">
        <f>_xlfn.IFERROR((CollegeLoans[[#This Row],[Scheduled Payment]]*(CollegeLoans[[#This Row],[Length (Yrs)]]*12))-CollegeLoans[[#This Row],[Loan Amount]],"")</f>
        <v>1461.9654305051017</v>
      </c>
      <c r="L15" s="25">
        <f>IF(COUNTA(CollegeLoans[[#This Row],[Loan Amount]:[Length (Yrs)]])&lt;&gt;4,"",PMT(#REF!/12,CollegeLoans[[#This Row],[Length (Yrs)]]*12,-CollegeLoans[[#This Row],[Loan Amount]],0,0))</f>
        <v>62.18304525420918</v>
      </c>
      <c r="M15" s="24">
        <f>_xlfn.IFERROR(CollegeLoans[[#This Row],[Scheduled Payment]]*12,"")</f>
        <v>746.1965430505102</v>
      </c>
    </row>
    <row r="16" spans="3:13" ht="20.25" customHeight="1">
      <c r="C16" s="32" t="s">
        <v>12</v>
      </c>
      <c r="D16" s="33" t="s">
        <v>16</v>
      </c>
      <c r="E16" s="34">
        <v>4000</v>
      </c>
      <c r="F16" s="35">
        <v>0.05</v>
      </c>
      <c r="G16" s="36">
        <v>42856</v>
      </c>
      <c r="H16" s="37">
        <v>5</v>
      </c>
      <c r="I16" s="47">
        <f>IF(AND(CollegeLoans[[#This Row],[Beginning Date]]&gt;0,CollegeLoans[[#This Row],[Length (Yrs)]]&gt;0),EDATE(CollegeLoans[[#This Row],[Beginning Date]],CollegeLoans[[#This Row],[Length (Yrs)]]*12),"")</f>
        <v>44682</v>
      </c>
      <c r="J16" s="23" t="str">
        <f ca="1">_xlfn.IFERROR(IF(AND(LoanStartLToday,COUNT(#REF!)=4,CollegeLoans[[#This Row],[Beginning Date]]&lt;=TODAY()),PMT(#REF!/12,CollegeLoans[[#This Row],[Length (Yrs)]]*12,-CollegeLoans[[#This Row],[Loan Amount]],0,0),""),0)</f>
        <v/>
      </c>
      <c r="K16" s="24">
        <f>_xlfn.IFERROR((CollegeLoans[[#This Row],[Scheduled Payment]]*(CollegeLoans[[#This Row],[Length (Yrs)]]*12))-CollegeLoans[[#This Row],[Loan Amount]],"")</f>
        <v>529.0960745626244</v>
      </c>
      <c r="L16" s="25">
        <f>IF(COUNTA(CollegeLoans[[#This Row],[Loan Amount]:[Length (Yrs)]])&lt;&gt;4,"",PMT(#REF!/12,CollegeLoans[[#This Row],[Length (Yrs)]]*12,-CollegeLoans[[#This Row],[Loan Amount]],0,0))</f>
        <v>75.48493457604374</v>
      </c>
      <c r="M16" s="24">
        <f>_xlfn.IFERROR(CollegeLoans[[#This Row],[Scheduled Payment]]*12,"")</f>
        <v>905.8192149125249</v>
      </c>
    </row>
    <row r="17" spans="3:13" ht="20.25" customHeight="1">
      <c r="C17" s="42" t="s">
        <v>7</v>
      </c>
      <c r="D17" s="43"/>
      <c r="E17" s="27">
        <f>SUBTOTAL(109,[Loan Amount])</f>
        <v>28000</v>
      </c>
      <c r="F17" s="44"/>
      <c r="G17" s="45"/>
      <c r="H17" s="43"/>
      <c r="I17" s="46"/>
      <c r="J17" s="26">
        <f ca="1">IF(SUBTOTAL(109,[Current Monthly Payment])=0,"",SUBTOTAL(109,[Current Monthly Payment]))</f>
        <v>253.10097268454462</v>
      </c>
      <c r="K17" s="27">
        <f>SUBTOTAL(109,[Total
Interest])</f>
        <v>6901.212796707978</v>
      </c>
      <c r="L17" s="28">
        <f>SUBTOTAL(109,[Scheduled Payment])</f>
        <v>328.58590726058833</v>
      </c>
      <c r="M17" s="27">
        <f>SUBTOTAL(109,[Annual
Payment])</f>
        <v>3943.03088712706</v>
      </c>
    </row>
    <row r="18" spans="3:13" ht="20.25" customHeight="1">
      <c r="C18" s="22" t="s">
        <v>6</v>
      </c>
      <c r="D18" s="38"/>
      <c r="E18" s="30">
        <f>AVERAGE(CollegeLoans[Loan Amount])</f>
        <v>7000</v>
      </c>
      <c r="F18" s="39">
        <f>AVERAGE(CollegeLoans[Annual
Interest Rate])</f>
        <v>0.04875</v>
      </c>
      <c r="G18" s="40"/>
      <c r="H18" s="40"/>
      <c r="I18" s="40"/>
      <c r="J18" s="29"/>
      <c r="K18" s="30">
        <f>AVERAGE(CollegeLoans[Total
Interest])</f>
        <v>1725.3031991769944</v>
      </c>
      <c r="L18" s="31"/>
      <c r="M18" s="30">
        <f>AVERAGE(CollegeLoans[Annual
Payment])</f>
        <v>985.757721781765</v>
      </c>
    </row>
    <row r="19" spans="3:13" ht="20.25" customHeight="1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7:13" ht="20.25" customHeight="1">
      <c r="G20" s="3"/>
      <c r="H20" s="3"/>
      <c r="I20" s="3"/>
      <c r="J20" s="3"/>
      <c r="K20" s="20" t="s">
        <v>9</v>
      </c>
      <c r="M20" s="5">
        <f>CollegeLoans[[#Totals],[Loan Amount]]+#REF!</f>
        <v>34901.21279670798</v>
      </c>
    </row>
    <row r="21" ht="20.25" customHeight="1">
      <c r="C21" s="14"/>
    </row>
    <row r="22" spans="3:13" ht="20.25" customHeight="1">
      <c r="C22" s="4"/>
      <c r="D22" s="4"/>
      <c r="F22" s="3"/>
      <c r="G22" s="3"/>
      <c r="H22" s="3"/>
      <c r="I22" s="3"/>
      <c r="J22" s="3"/>
      <c r="K22" s="20" t="s">
        <v>29</v>
      </c>
      <c r="M22" s="5">
        <f>(EstimatedAnnualSalary/12)</f>
        <v>4166.666666666667</v>
      </c>
    </row>
  </sheetData>
  <sheetProtection selectLockedCells="1"/>
  <mergeCells count="10">
    <mergeCell ref="G11:I11"/>
    <mergeCell ref="C11:F11"/>
    <mergeCell ref="C19:M19"/>
    <mergeCell ref="J11:M11"/>
    <mergeCell ref="B3:D3"/>
    <mergeCell ref="G2:I3"/>
    <mergeCell ref="L2:M3"/>
    <mergeCell ref="B2:D2"/>
    <mergeCell ref="F7:G7"/>
    <mergeCell ref="F8:G8"/>
  </mergeCells>
  <dataValidations count="5">
    <dataValidation type="custom" allowBlank="1" showInputMessage="1" showErrorMessage="1" errorTitle="ALERT" error="This cell is automatically populated and should not be overwitten. Overwriting this cell would break calculations in this worksheet." sqref="F8:G8 M7:M8">
      <formula1>LEN(F7)=""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8:G8 J13:M16"/>
    <dataValidation type="custom" allowBlank="1" showInputMessage="1" showErrorMessage="1" errorTitle="ALERT" error="This cell is automatically populated and should not be overwitten. Overwriting this cell would break calculations in this worksheet." sqref="F7:G7">
      <formula1>LEN(E7)=""</formula1>
    </dataValidation>
    <dataValidation type="whole" operator="greaterThanOrEqual" allowBlank="1" showInputMessage="1" showErrorMessage="1" sqref="H13:H16">
      <formula1>0</formula1>
    </dataValidation>
    <dataValidation operator="greaterThanOrEqual" allowBlank="1" showInputMessage="1" showErrorMessage="1" sqref="I13:I16"/>
  </dataValidations>
  <printOptions/>
  <pageMargins left="0.25" right="0.25" top="0.75" bottom="0.75" header="0.3" footer="0.3"/>
  <pageSetup fitToHeight="0" fitToWidth="1" horizontalDpi="600" verticalDpi="600" orientation="landscape" scale="69" r:id="rId3"/>
  <ignoredErrors>
    <ignoredError sqref="I13 I14:I16" unlockedFormula="1"/>
  </ignoredErrors>
  <drawing r:id="rId2"/>
  <tableParts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'Loan Calculator'!L13:L16</xm:f>
              <xm:sqref>L18</xm:sqref>
            </x14:sparkline>
            <x14:sparkline>
              <xm:f>'Loan Calculator'!J13:J16</xm:f>
              <xm:sqref>J18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2015-08-26T04:11:57Z</dcterms:created>
  <dcterms:modified xsi:type="dcterms:W3CDTF">2017-04-22T00:16:56Z</dcterms:modified>
  <cp:category/>
  <cp:version/>
  <cp:contentType/>
  <cp:contentStatus/>
</cp:coreProperties>
</file>