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0" yWindow="360" windowWidth="19020" windowHeight="12120" tabRatio="823" activeTab="0"/>
  </bookViews>
  <sheets>
    <sheet name="Pipeline Input" sheetId="1" r:id="rId1"/>
    <sheet name="Month Calculations" sheetId="2" r:id="rId2"/>
    <sheet name="Region Calculations" sheetId="4" r:id="rId3"/>
    <sheet name="Lead Calculations" sheetId="6" r:id="rId4"/>
    <sheet name="Month Totals" sheetId="8" r:id="rId5"/>
    <sheet name="Region Totals" sheetId="5" r:id="rId6"/>
    <sheet name="Source Totals" sheetId="7" r:id="rId7"/>
  </sheets>
  <definedNames>
    <definedName name="_xlnm.Print_Area" localSheetId="1">'Month Calculations'!$A$1:$N$29</definedName>
  </definedNames>
  <calcPr calcId="125725"/>
</workbook>
</file>

<file path=xl/sharedStrings.xml><?xml version="1.0" encoding="utf-8"?>
<sst xmlns="http://schemas.openxmlformats.org/spreadsheetml/2006/main" count="209" uniqueCount="120">
  <si>
    <t>Company Confidential</t>
  </si>
  <si>
    <t>January
Forecast</t>
  </si>
  <si>
    <t>February
Forecast</t>
  </si>
  <si>
    <t>March
Forecast</t>
  </si>
  <si>
    <t>April
Forecast</t>
  </si>
  <si>
    <t>May
Forecast</t>
  </si>
  <si>
    <t>June
Forecast</t>
  </si>
  <si>
    <t>July
Forecast</t>
  </si>
  <si>
    <t>August
Forecast</t>
  </si>
  <si>
    <t>September
Forecast</t>
  </si>
  <si>
    <t>October
Forecast</t>
  </si>
  <si>
    <t>November
Forecast</t>
  </si>
  <si>
    <t>December
Forecast</t>
  </si>
  <si>
    <t>Opportunity
Name</t>
  </si>
  <si>
    <t>Sales
Region</t>
  </si>
  <si>
    <t>Forecast
Amount</t>
  </si>
  <si>
    <t>Sales
Phase</t>
  </si>
  <si>
    <t>Probability
of Sale</t>
  </si>
  <si>
    <t>Forecast
Close</t>
  </si>
  <si>
    <t>Weighted
Forecast</t>
  </si>
  <si>
    <t>A. Datum Corporation</t>
  </si>
  <si>
    <t>January</t>
  </si>
  <si>
    <t>Adventure Works</t>
  </si>
  <si>
    <t>Opportunity</t>
  </si>
  <si>
    <t>February</t>
  </si>
  <si>
    <t>US - North Central</t>
  </si>
  <si>
    <t>March</t>
  </si>
  <si>
    <t>Baldwin Museum of Science</t>
  </si>
  <si>
    <t>US - South Central</t>
  </si>
  <si>
    <t>April</t>
  </si>
  <si>
    <t>Blue Yonder Airlines</t>
  </si>
  <si>
    <t>May</t>
  </si>
  <si>
    <t>City Power &amp; Light</t>
  </si>
  <si>
    <t>June</t>
  </si>
  <si>
    <t>Coho Vineyard</t>
  </si>
  <si>
    <t>Canada - East</t>
  </si>
  <si>
    <t>July</t>
  </si>
  <si>
    <t>Coho Winery</t>
  </si>
  <si>
    <t>Canada - West</t>
  </si>
  <si>
    <t>Written Proposal</t>
  </si>
  <si>
    <t>August</t>
  </si>
  <si>
    <t>Coho Vineyard &amp; Winery</t>
  </si>
  <si>
    <t>September</t>
  </si>
  <si>
    <t>October</t>
  </si>
  <si>
    <t>Contoso Pharmaceuticals</t>
  </si>
  <si>
    <t>November</t>
  </si>
  <si>
    <t>Consolidated Messenger</t>
  </si>
  <si>
    <t>December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</si>
  <si>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</si>
  <si>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</si>
  <si>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</si>
  <si>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</si>
  <si>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</si>
  <si>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</si>
  <si>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</si>
  <si>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</si>
  <si>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</si>
  <si>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</si>
  <si>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TOTAL</t>
  </si>
  <si>
    <t>Customer
Contact</t>
  </si>
  <si>
    <t>Kim Abercrombie</t>
  </si>
  <si>
    <t>Gabriele Cannata</t>
  </si>
  <si>
    <t>Barbara S. Decker</t>
  </si>
  <si>
    <t>Susan W. Eaton</t>
  </si>
  <si>
    <t>Kathie Flood</t>
  </si>
  <si>
    <t>Janice Galvin</t>
  </si>
  <si>
    <t>Adina Hagege</t>
  </si>
  <si>
    <t>Shu Ito</t>
  </si>
  <si>
    <t>Sandeep Kaliyath</t>
  </si>
  <si>
    <t>Rebecca Laszlo</t>
  </si>
  <si>
    <t>Diane Margheim</t>
  </si>
  <si>
    <t>Paula Nartker</t>
  </si>
  <si>
    <t>Robert O'Hara</t>
  </si>
  <si>
    <t>Carol Philips</t>
  </si>
  <si>
    <t>Kim Ralls</t>
  </si>
  <si>
    <t>Sharon Salavaria</t>
  </si>
  <si>
    <t>Andy Teal</t>
  </si>
  <si>
    <t>Sunil Uppal</t>
  </si>
  <si>
    <t>H. Brian Valentine</t>
  </si>
  <si>
    <t>Contact</t>
  </si>
  <si>
    <t>Lead</t>
  </si>
  <si>
    <t>Qualified Lead</t>
  </si>
  <si>
    <t>Executive Sponsorship</t>
  </si>
  <si>
    <t>Contract</t>
  </si>
  <si>
    <t>Purchase Order</t>
  </si>
  <si>
    <t>Invoice</t>
  </si>
  <si>
    <t>Payment</t>
  </si>
  <si>
    <t>Acceptance</t>
  </si>
  <si>
    <t>Lead
Source</t>
  </si>
  <si>
    <t>Partner</t>
  </si>
  <si>
    <t>Customer Reference</t>
  </si>
  <si>
    <t>Web Inquiry</t>
  </si>
  <si>
    <t>Web Event</t>
  </si>
  <si>
    <t>Monthly Total</t>
  </si>
  <si>
    <t>Strategic Sales Pipeline Management</t>
  </si>
  <si>
    <t>Negotiation Phase</t>
  </si>
  <si>
    <t>Verbal Approval</t>
  </si>
  <si>
    <t>Internal
Calculation</t>
  </si>
  <si>
    <t>Trade Show</t>
  </si>
  <si>
    <t>Product
Line</t>
  </si>
  <si>
    <t>Product Line A</t>
  </si>
  <si>
    <t>Product Line B</t>
  </si>
  <si>
    <t>Product Line C</t>
  </si>
  <si>
    <t>Product Line E</t>
  </si>
  <si>
    <t>Product Line D</t>
  </si>
  <si>
    <t>Alpine Ski House</t>
  </si>
  <si>
    <t>Robert Walters</t>
  </si>
  <si>
    <t>Contoso, Ltd.</t>
  </si>
  <si>
    <t>US - Northeast</t>
  </si>
  <si>
    <t>US - Southeast</t>
  </si>
  <si>
    <t>US - Northwest</t>
  </si>
  <si>
    <t>US - Southwest</t>
  </si>
  <si>
    <t>Cumulative</t>
  </si>
  <si>
    <t>Angela Barbariol</t>
  </si>
  <si>
    <t>David Jaffe</t>
  </si>
  <si>
    <t>E-Mail</t>
  </si>
  <si>
    <t>Instructions: Enter values into the white and yellow cells only.</t>
  </si>
  <si>
    <t>Instructions: Adjust the column headings to match your region names.</t>
  </si>
  <si>
    <t>Instructions: Adjust the column headings to match your lead source names.</t>
  </si>
  <si>
    <r>
      <t>&lt;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 xml:space="preserve">&gt;  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</si>
</sst>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>
    <font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9.75"/>
      <name val="Arial"/>
      <family val="2"/>
    </font>
    <font>
      <sz val="12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9.75"/>
      <color rgb="FF000000"/>
      <name val="Arial"/>
      <family val="2"/>
    </font>
    <font>
      <sz val="10"/>
      <color rgb="FF000000"/>
      <name val="Arial"/>
      <family val="2"/>
    </font>
    <font>
      <sz val="8.2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>
        <color indexed="55"/>
      </right>
      <top style="thin"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/>
      <bottom style="medium"/>
    </border>
    <border>
      <left style="thin">
        <color indexed="55"/>
      </left>
      <right style="thin">
        <color indexed="55"/>
      </right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>
        <color indexed="8"/>
      </right>
      <top style="medium"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 style="medium"/>
      <bottom/>
    </border>
    <border>
      <left style="medium">
        <color indexed="8"/>
      </left>
      <right style="thin">
        <color indexed="55"/>
      </right>
      <top style="medium"/>
      <bottom/>
    </border>
    <border>
      <left style="medium">
        <color indexed="8"/>
      </left>
      <right style="thin">
        <color indexed="55"/>
      </right>
      <top style="medium"/>
      <bottom style="medium"/>
    </border>
    <border>
      <left style="medium">
        <color indexed="8"/>
      </left>
      <right style="thin">
        <color indexed="55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Fill="1" applyBorder="1" applyProtection="1">
      <protection locked="0"/>
    </xf>
    <xf numFmtId="164" fontId="0" fillId="0" borderId="3" xfId="16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5" xfId="0" applyFill="1" applyBorder="1" applyProtection="1">
      <protection locked="0"/>
    </xf>
    <xf numFmtId="164" fontId="0" fillId="2" borderId="6" xfId="16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5" xfId="0" applyFill="1" applyBorder="1" applyProtection="1">
      <protection locked="0"/>
    </xf>
    <xf numFmtId="164" fontId="0" fillId="0" borderId="6" xfId="16" applyNumberFormat="1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/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>
      <alignment horizontal="center" wrapText="1"/>
    </xf>
    <xf numFmtId="0" fontId="7" fillId="4" borderId="18" xfId="0" applyFont="1" applyFill="1" applyBorder="1"/>
    <xf numFmtId="0" fontId="7" fillId="4" borderId="16" xfId="0" applyFont="1" applyFill="1" applyBorder="1"/>
    <xf numFmtId="0" fontId="7" fillId="4" borderId="19" xfId="0" applyFont="1" applyFill="1" applyBorder="1"/>
    <xf numFmtId="164" fontId="0" fillId="4" borderId="5" xfId="16" applyNumberFormat="1" applyFont="1" applyFill="1" applyBorder="1" applyAlignment="1">
      <alignment/>
    </xf>
    <xf numFmtId="9" fontId="0" fillId="4" borderId="20" xfId="15" applyFont="1" applyFill="1" applyBorder="1" applyAlignment="1" applyProtection="1">
      <alignment horizontal="center"/>
      <protection locked="0"/>
    </xf>
    <xf numFmtId="164" fontId="0" fillId="4" borderId="12" xfId="16" applyNumberFormat="1" applyFont="1" applyFill="1" applyBorder="1" applyAlignment="1">
      <alignment/>
    </xf>
    <xf numFmtId="9" fontId="0" fillId="4" borderId="4" xfId="15" applyFont="1" applyFill="1" applyBorder="1" applyAlignment="1" applyProtection="1">
      <alignment horizontal="center"/>
      <protection locked="0"/>
    </xf>
    <xf numFmtId="9" fontId="0" fillId="4" borderId="21" xfId="15" applyFont="1" applyFill="1" applyBorder="1" applyAlignment="1" applyProtection="1">
      <alignment horizontal="center"/>
      <protection locked="0"/>
    </xf>
    <xf numFmtId="164" fontId="0" fillId="4" borderId="22" xfId="16" applyNumberFormat="1" applyFont="1" applyFill="1" applyBorder="1" applyAlignment="1">
      <alignment/>
    </xf>
    <xf numFmtId="164" fontId="0" fillId="4" borderId="20" xfId="16" applyNumberFormat="1" applyFont="1" applyFill="1" applyBorder="1" applyAlignment="1">
      <alignment/>
    </xf>
    <xf numFmtId="164" fontId="0" fillId="4" borderId="18" xfId="16" applyNumberFormat="1" applyFont="1" applyFill="1" applyBorder="1" applyAlignment="1">
      <alignment/>
    </xf>
    <xf numFmtId="164" fontId="0" fillId="4" borderId="4" xfId="16" applyNumberFormat="1" applyFont="1" applyFill="1" applyBorder="1" applyAlignment="1">
      <alignment/>
    </xf>
    <xf numFmtId="164" fontId="0" fillId="4" borderId="16" xfId="16" applyNumberFormat="1" applyFont="1" applyFill="1" applyBorder="1" applyAlignment="1">
      <alignment/>
    </xf>
    <xf numFmtId="164" fontId="0" fillId="4" borderId="21" xfId="16" applyNumberFormat="1" applyFont="1" applyFill="1" applyBorder="1" applyAlignment="1">
      <alignment/>
    </xf>
    <xf numFmtId="164" fontId="0" fillId="4" borderId="19" xfId="16" applyNumberFormat="1" applyFont="1" applyFill="1" applyBorder="1" applyAlignment="1">
      <alignment/>
    </xf>
    <xf numFmtId="0" fontId="8" fillId="0" borderId="0" xfId="0" applyFont="1" applyFill="1"/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0" fontId="3" fillId="3" borderId="25" xfId="0" applyFont="1" applyFill="1" applyBorder="1" applyAlignment="1" applyProtection="1">
      <alignment horizontal="center" wrapText="1"/>
      <protection locked="0"/>
    </xf>
    <xf numFmtId="0" fontId="3" fillId="3" borderId="26" xfId="0" applyFont="1" applyFill="1" applyBorder="1" applyAlignment="1" applyProtection="1">
      <alignment horizontal="center" wrapText="1"/>
      <protection locked="0"/>
    </xf>
    <xf numFmtId="0" fontId="3" fillId="3" borderId="27" xfId="0" applyFont="1" applyFill="1" applyBorder="1" applyAlignment="1" applyProtection="1">
      <alignment horizontal="center" wrapText="1"/>
      <protection locked="0"/>
    </xf>
    <xf numFmtId="0" fontId="3" fillId="3" borderId="28" xfId="0" applyFont="1" applyFill="1" applyBorder="1" applyAlignment="1" applyProtection="1">
      <alignment horizontal="center" wrapText="1"/>
      <protection locked="0"/>
    </xf>
    <xf numFmtId="0" fontId="3" fillId="3" borderId="28" xfId="0" applyFont="1" applyFill="1" applyBorder="1" applyAlignment="1">
      <alignment horizontal="center" wrapText="1"/>
    </xf>
    <xf numFmtId="0" fontId="3" fillId="3" borderId="29" xfId="0" applyFont="1" applyFill="1" applyBorder="1"/>
    <xf numFmtId="164" fontId="3" fillId="3" borderId="30" xfId="0" applyNumberFormat="1" applyFont="1" applyFill="1" applyBorder="1"/>
    <xf numFmtId="164" fontId="3" fillId="3" borderId="31" xfId="0" applyNumberFormat="1" applyFont="1" applyFill="1" applyBorder="1"/>
    <xf numFmtId="164" fontId="4" fillId="5" borderId="32" xfId="0" applyNumberFormat="1" applyFont="1" applyFill="1" applyBorder="1" applyAlignment="1">
      <alignment/>
    </xf>
    <xf numFmtId="164" fontId="4" fillId="5" borderId="33" xfId="0" applyNumberFormat="1" applyFont="1" applyFill="1" applyBorder="1" applyAlignment="1">
      <alignment/>
    </xf>
    <xf numFmtId="0" fontId="6" fillId="0" borderId="34" xfId="0" applyFont="1" applyBorder="1"/>
    <xf numFmtId="164" fontId="4" fillId="5" borderId="17" xfId="0" applyNumberFormat="1" applyFont="1" applyFill="1" applyBorder="1" applyAlignment="1">
      <alignment/>
    </xf>
    <xf numFmtId="164" fontId="4" fillId="5" borderId="35" xfId="0" applyNumberFormat="1" applyFont="1" applyFill="1" applyBorder="1" applyAlignment="1">
      <alignment/>
    </xf>
    <xf numFmtId="164" fontId="4" fillId="5" borderId="34" xfId="0" applyNumberFormat="1" applyFont="1" applyFill="1" applyBorder="1" applyAlignment="1">
      <alignment/>
    </xf>
    <xf numFmtId="164" fontId="4" fillId="5" borderId="36" xfId="0" applyNumberFormat="1" applyFont="1" applyFill="1" applyBorder="1" applyAlignment="1">
      <alignment/>
    </xf>
    <xf numFmtId="0" fontId="7" fillId="4" borderId="37" xfId="0" applyFont="1" applyFill="1" applyBorder="1"/>
    <xf numFmtId="0" fontId="7" fillId="4" borderId="11" xfId="0" applyFont="1" applyFill="1" applyBorder="1"/>
    <xf numFmtId="0" fontId="7" fillId="4" borderId="38" xfId="0" applyFont="1" applyFill="1" applyBorder="1"/>
    <xf numFmtId="164" fontId="0" fillId="4" borderId="39" xfId="0" applyNumberFormat="1" applyFont="1" applyFill="1" applyBorder="1" applyAlignment="1">
      <alignment/>
    </xf>
    <xf numFmtId="164" fontId="0" fillId="4" borderId="40" xfId="0" applyNumberFormat="1" applyFont="1" applyFill="1" applyBorder="1" applyAlignment="1">
      <alignment/>
    </xf>
    <xf numFmtId="164" fontId="0" fillId="4" borderId="41" xfId="0" applyNumberFormat="1" applyFont="1" applyFill="1" applyBorder="1" applyAlignment="1">
      <alignment/>
    </xf>
    <xf numFmtId="164" fontId="0" fillId="4" borderId="42" xfId="16" applyNumberFormat="1" applyFont="1" applyFill="1" applyBorder="1" applyAlignment="1">
      <alignment/>
    </xf>
    <xf numFmtId="164" fontId="0" fillId="4" borderId="43" xfId="16" applyNumberFormat="1" applyFont="1" applyFill="1" applyBorder="1" applyAlignment="1">
      <alignment/>
    </xf>
    <xf numFmtId="164" fontId="0" fillId="4" borderId="44" xfId="16" applyNumberFormat="1" applyFont="1" applyFill="1" applyBorder="1" applyAlignment="1">
      <alignment/>
    </xf>
    <xf numFmtId="164" fontId="3" fillId="3" borderId="45" xfId="0" applyNumberFormat="1" applyFont="1" applyFill="1" applyBorder="1" applyAlignment="1">
      <alignment/>
    </xf>
    <xf numFmtId="164" fontId="3" fillId="3" borderId="46" xfId="0" applyNumberFormat="1" applyFont="1" applyFill="1" applyBorder="1" applyAlignment="1">
      <alignment/>
    </xf>
    <xf numFmtId="0" fontId="3" fillId="3" borderId="26" xfId="0" applyFont="1" applyFill="1" applyBorder="1" applyAlignment="1">
      <alignment horizontal="center" wrapText="1"/>
    </xf>
    <xf numFmtId="164" fontId="3" fillId="3" borderId="47" xfId="0" applyNumberFormat="1" applyFont="1" applyFill="1" applyBorder="1" applyAlignment="1">
      <alignment/>
    </xf>
    <xf numFmtId="164" fontId="3" fillId="3" borderId="48" xfId="0" applyNumberFormat="1" applyFont="1" applyFill="1" applyBorder="1" applyAlignment="1">
      <alignment/>
    </xf>
    <xf numFmtId="0" fontId="3" fillId="3" borderId="49" xfId="0" applyFont="1" applyFill="1" applyBorder="1" applyAlignment="1">
      <alignment horizontal="center" wrapText="1"/>
    </xf>
    <xf numFmtId="164" fontId="3" fillId="3" borderId="50" xfId="0" applyNumberFormat="1" applyFont="1" applyFill="1" applyBorder="1" applyAlignment="1">
      <alignment/>
    </xf>
    <xf numFmtId="0" fontId="14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>
        <c:manualLayout>
          <c:xMode val="edge"/>
          <c:yMode val="edge"/>
          <c:x val="0.38075"/>
          <c:y val="0.019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25"/>
          <c:y val="0.12225"/>
          <c:w val="0.8445"/>
          <c:h val="0.713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'Month Calculations'!$B$28:$M$28</c:f>
              <c:numCache/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'Month Calculations'!$B$29:$M$29</c:f>
              <c:numCache/>
            </c:numRef>
          </c:val>
          <c:smooth val="0"/>
        </c:ser>
        <c:marker val="1"/>
        <c:axId val="48289570"/>
        <c:axId val="31952947"/>
      </c:line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5395"/>
              <c:y val="0.936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edge"/>
              <c:yMode val="edge"/>
              <c:x val="0.01225"/>
              <c:y val="0.3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9570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Pipeline by Region</a:t>
            </a:r>
          </a:p>
        </c:rich>
      </c:tx>
      <c:layout>
        <c:manualLayout>
          <c:xMode val="edge"/>
          <c:yMode val="edge"/>
          <c:x val="0.4195"/>
          <c:y val="0.050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975"/>
          <c:y val="0.2495"/>
          <c:w val="0.40075"/>
          <c:h val="0.589"/>
        </c:manualLayout>
      </c:layout>
      <c:pieChart>
        <c:varyColors val="1"/>
        <c:ser>
          <c:idx val="0"/>
          <c:order val="0"/>
          <c:tx>
            <c:v>Regions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925"/>
                  <c:y val="0.0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 - Northeast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0022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 - Southeast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11%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0105"/>
                  <c:y val="-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 - North Central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04325"/>
                  <c:y val="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 - South Central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11%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017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 - Northwest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11%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CatName val="1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 - Southwest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6"/>
              <c:layout>
                <c:manualLayout>
                  <c:x val="0.0185"/>
                  <c:y val="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Canada - East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0312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Canada - West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'Region Calculations'!$A$6:$H$6</c:f>
              <c:strCache/>
            </c:strRef>
          </c:cat>
          <c:val>
            <c:numRef>
              <c:f>'Region Calculations'!$A$29:$H$29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Pipeline by Lead Source </a:t>
            </a:r>
          </a:p>
        </c:rich>
      </c:tx>
      <c:layout>
        <c:manualLayout>
          <c:xMode val="edge"/>
          <c:yMode val="edge"/>
          <c:x val="0.395"/>
          <c:y val="0.055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475"/>
          <c:y val="0.3165"/>
          <c:w val="0.30525"/>
          <c:h val="0.4485"/>
        </c:manualLayout>
      </c:layout>
      <c:pieChart>
        <c:varyColors val="1"/>
        <c:ser>
          <c:idx val="0"/>
          <c:order val="0"/>
          <c:tx>
            <c:v>Lead Source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525"/>
                  <c:y val="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Web Inquiry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18%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00325"/>
                  <c:y val="-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Partner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17%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CatName val="1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Customer Reference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Web Event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Trade Show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'Lead Calculations'!$A$6:$E$6</c:f>
              <c:strCache/>
            </c:strRef>
          </c:cat>
          <c:val>
            <c:numRef>
              <c:f>'Lead Calculations'!$A$29:$E$29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6"/>
  </sheetPr>
  <sheetViews>
    <sheetView workbookViewId="0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8"/>
  </sheetPr>
  <sheetViews>
    <sheetView workbookViewId="0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66675</xdr:rowOff>
    </xdr:from>
    <xdr:to>
      <xdr:col>2</xdr:col>
      <xdr:colOff>866775</xdr:colOff>
      <xdr:row>2</xdr:row>
      <xdr:rowOff>76200</xdr:rowOff>
    </xdr:to>
    <xdr:pic>
      <xdr:nvPicPr>
        <xdr:cNvPr id="1026" name="Picture 2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4175" y="66675"/>
          <a:ext cx="85725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95250</xdr:rowOff>
    </xdr:from>
    <xdr:to>
      <xdr:col>5</xdr:col>
      <xdr:colOff>180975</xdr:colOff>
      <xdr:row>2</xdr:row>
      <xdr:rowOff>104775</xdr:rowOff>
    </xdr:to>
    <xdr:pic>
      <xdr:nvPicPr>
        <xdr:cNvPr id="2049" name="Picture 1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0" y="95250"/>
          <a:ext cx="85725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76200</xdr:rowOff>
    </xdr:from>
    <xdr:to>
      <xdr:col>3</xdr:col>
      <xdr:colOff>866775</xdr:colOff>
      <xdr:row>2</xdr:row>
      <xdr:rowOff>104775</xdr:rowOff>
    </xdr:to>
    <xdr:pic>
      <xdr:nvPicPr>
        <xdr:cNvPr id="4097" name="Picture 1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38525" y="76200"/>
          <a:ext cx="8572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66675</xdr:rowOff>
    </xdr:from>
    <xdr:to>
      <xdr:col>2</xdr:col>
      <xdr:colOff>876300</xdr:colOff>
      <xdr:row>2</xdr:row>
      <xdr:rowOff>95250</xdr:rowOff>
    </xdr:to>
    <xdr:pic>
      <xdr:nvPicPr>
        <xdr:cNvPr id="5121" name="Picture 1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33700" y="66675"/>
          <a:ext cx="8572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H29"/>
  <sheetViews>
    <sheetView tabSelected="1" workbookViewId="0" topLeftCell="A1"/>
  </sheetViews>
  <sheetFormatPr defaultColWidth="9.140625" defaultRowHeight="12.75"/>
  <cols>
    <col min="1" max="1" width="25.57421875" style="0" customWidth="1"/>
    <col min="2" max="2" width="18.140625" style="0" customWidth="1"/>
    <col min="3" max="4" width="18.28125" style="0" customWidth="1"/>
    <col min="5" max="5" width="13.00390625" style="0" customWidth="1"/>
    <col min="6" max="6" width="14.140625" style="0" customWidth="1"/>
    <col min="7" max="7" width="20.140625" style="0" bestFit="1" customWidth="1"/>
    <col min="8" max="8" width="12.00390625" style="0" customWidth="1"/>
  </cols>
  <sheetData>
    <row r="1" spans="1:8" ht="15.75">
      <c r="A1" s="90" t="s">
        <v>119</v>
      </c>
      <c r="B1" s="4"/>
      <c r="C1" s="4"/>
      <c r="D1" s="4"/>
      <c r="E1" s="4"/>
      <c r="F1" s="4"/>
      <c r="G1" s="4"/>
      <c r="H1" s="4"/>
    </row>
    <row r="2" spans="1:8" ht="15.75">
      <c r="A2" s="54" t="s">
        <v>94</v>
      </c>
      <c r="B2" s="4"/>
      <c r="C2" s="4"/>
      <c r="D2" s="4"/>
      <c r="E2" s="4"/>
      <c r="F2" s="4"/>
      <c r="G2" s="4"/>
      <c r="H2" s="4"/>
    </row>
    <row r="3" spans="1:8" ht="15">
      <c r="A3" s="55" t="s">
        <v>0</v>
      </c>
      <c r="B3" s="4"/>
      <c r="C3" s="4"/>
      <c r="D3" s="4"/>
      <c r="E3" s="4"/>
      <c r="F3" s="4"/>
      <c r="G3" s="4"/>
      <c r="H3" s="4"/>
    </row>
    <row r="4" spans="1:8" ht="15">
      <c r="A4" s="3"/>
      <c r="B4" s="4"/>
      <c r="C4" s="4"/>
      <c r="D4" s="4"/>
      <c r="E4" s="4"/>
      <c r="F4" s="4"/>
      <c r="G4" s="4"/>
      <c r="H4" s="4"/>
    </row>
    <row r="5" spans="1:8" s="28" customFormat="1" ht="13.5" thickBot="1">
      <c r="A5" s="26" t="s">
        <v>116</v>
      </c>
      <c r="B5" s="27"/>
      <c r="C5" s="27"/>
      <c r="D5" s="27"/>
      <c r="E5" s="27"/>
      <c r="F5" s="27"/>
      <c r="G5" s="27"/>
      <c r="H5" s="27"/>
    </row>
    <row r="6" spans="1:8" ht="26.25" thickBot="1">
      <c r="A6" s="61" t="s">
        <v>13</v>
      </c>
      <c r="B6" s="62" t="s">
        <v>59</v>
      </c>
      <c r="C6" s="62" t="s">
        <v>14</v>
      </c>
      <c r="D6" s="62" t="s">
        <v>88</v>
      </c>
      <c r="E6" s="62" t="s">
        <v>99</v>
      </c>
      <c r="F6" s="62" t="s">
        <v>15</v>
      </c>
      <c r="G6" s="62" t="s">
        <v>16</v>
      </c>
      <c r="H6" s="59" t="s">
        <v>18</v>
      </c>
    </row>
    <row r="7" spans="1:8" ht="12.75">
      <c r="A7" s="5" t="s">
        <v>20</v>
      </c>
      <c r="B7" s="29" t="s">
        <v>60</v>
      </c>
      <c r="C7" s="6" t="s">
        <v>108</v>
      </c>
      <c r="D7" s="20" t="s">
        <v>91</v>
      </c>
      <c r="E7" s="20" t="s">
        <v>100</v>
      </c>
      <c r="F7" s="7">
        <v>150000</v>
      </c>
      <c r="G7" s="31" t="s">
        <v>79</v>
      </c>
      <c r="H7" s="34" t="s">
        <v>21</v>
      </c>
    </row>
    <row r="8" spans="1:8" ht="12.75">
      <c r="A8" s="8" t="s">
        <v>22</v>
      </c>
      <c r="B8" s="14" t="s">
        <v>113</v>
      </c>
      <c r="C8" s="9" t="s">
        <v>109</v>
      </c>
      <c r="D8" s="21" t="s">
        <v>115</v>
      </c>
      <c r="E8" s="21" t="s">
        <v>101</v>
      </c>
      <c r="F8" s="10">
        <v>145200</v>
      </c>
      <c r="G8" s="14" t="s">
        <v>80</v>
      </c>
      <c r="H8" s="35" t="s">
        <v>24</v>
      </c>
    </row>
    <row r="9" spans="1:8" ht="12.75">
      <c r="A9" s="11" t="s">
        <v>105</v>
      </c>
      <c r="B9" s="30" t="s">
        <v>61</v>
      </c>
      <c r="C9" s="12" t="s">
        <v>25</v>
      </c>
      <c r="D9" s="22" t="s">
        <v>89</v>
      </c>
      <c r="E9" s="22" t="s">
        <v>102</v>
      </c>
      <c r="F9" s="13">
        <v>162500</v>
      </c>
      <c r="G9" s="30" t="s">
        <v>81</v>
      </c>
      <c r="H9" s="36" t="s">
        <v>26</v>
      </c>
    </row>
    <row r="10" spans="1:8" ht="12.75">
      <c r="A10" s="8" t="s">
        <v>27</v>
      </c>
      <c r="B10" s="14" t="s">
        <v>62</v>
      </c>
      <c r="C10" s="9" t="s">
        <v>28</v>
      </c>
      <c r="D10" s="21" t="s">
        <v>90</v>
      </c>
      <c r="E10" s="21" t="s">
        <v>103</v>
      </c>
      <c r="F10" s="10">
        <v>147500</v>
      </c>
      <c r="G10" s="14" t="s">
        <v>23</v>
      </c>
      <c r="H10" s="35" t="s">
        <v>29</v>
      </c>
    </row>
    <row r="11" spans="1:8" ht="12.75">
      <c r="A11" s="11" t="s">
        <v>30</v>
      </c>
      <c r="B11" s="30" t="s">
        <v>63</v>
      </c>
      <c r="C11" s="12" t="s">
        <v>110</v>
      </c>
      <c r="D11" s="22" t="s">
        <v>92</v>
      </c>
      <c r="E11" s="22" t="s">
        <v>104</v>
      </c>
      <c r="F11" s="13">
        <v>148000</v>
      </c>
      <c r="G11" s="30" t="s">
        <v>82</v>
      </c>
      <c r="H11" s="36" t="s">
        <v>31</v>
      </c>
    </row>
    <row r="12" spans="1:8" ht="12.75">
      <c r="A12" s="8" t="s">
        <v>32</v>
      </c>
      <c r="B12" s="14" t="s">
        <v>64</v>
      </c>
      <c r="C12" s="9" t="s">
        <v>111</v>
      </c>
      <c r="D12" s="21" t="s">
        <v>98</v>
      </c>
      <c r="E12" s="21" t="s">
        <v>100</v>
      </c>
      <c r="F12" s="10">
        <v>175000</v>
      </c>
      <c r="G12" s="14" t="s">
        <v>39</v>
      </c>
      <c r="H12" s="35" t="s">
        <v>33</v>
      </c>
    </row>
    <row r="13" spans="1:8" ht="12.75">
      <c r="A13" s="11" t="s">
        <v>34</v>
      </c>
      <c r="B13" s="30" t="s">
        <v>65</v>
      </c>
      <c r="C13" s="12" t="s">
        <v>35</v>
      </c>
      <c r="D13" s="22" t="s">
        <v>115</v>
      </c>
      <c r="E13" s="22" t="s">
        <v>103</v>
      </c>
      <c r="F13" s="13">
        <v>149000</v>
      </c>
      <c r="G13" s="30" t="s">
        <v>95</v>
      </c>
      <c r="H13" s="36" t="s">
        <v>36</v>
      </c>
    </row>
    <row r="14" spans="1:8" ht="12.75">
      <c r="A14" s="8" t="s">
        <v>37</v>
      </c>
      <c r="B14" s="14" t="s">
        <v>66</v>
      </c>
      <c r="C14" s="9" t="s">
        <v>38</v>
      </c>
      <c r="D14" s="21" t="s">
        <v>89</v>
      </c>
      <c r="E14" s="21" t="s">
        <v>100</v>
      </c>
      <c r="F14" s="10">
        <v>142000</v>
      </c>
      <c r="G14" s="14" t="s">
        <v>96</v>
      </c>
      <c r="H14" s="35" t="s">
        <v>40</v>
      </c>
    </row>
    <row r="15" spans="1:8" ht="12.75">
      <c r="A15" s="11" t="s">
        <v>41</v>
      </c>
      <c r="B15" s="30" t="s">
        <v>67</v>
      </c>
      <c r="C15" s="12" t="s">
        <v>108</v>
      </c>
      <c r="D15" s="22" t="s">
        <v>90</v>
      </c>
      <c r="E15" s="22" t="s">
        <v>101</v>
      </c>
      <c r="F15" s="13">
        <v>189900</v>
      </c>
      <c r="G15" s="30" t="s">
        <v>83</v>
      </c>
      <c r="H15" s="36" t="s">
        <v>42</v>
      </c>
    </row>
    <row r="16" spans="1:8" ht="12.75">
      <c r="A16" s="8" t="s">
        <v>107</v>
      </c>
      <c r="B16" s="14" t="s">
        <v>114</v>
      </c>
      <c r="C16" s="9" t="s">
        <v>111</v>
      </c>
      <c r="D16" s="21" t="s">
        <v>98</v>
      </c>
      <c r="E16" s="21" t="s">
        <v>104</v>
      </c>
      <c r="F16" s="10">
        <v>172500</v>
      </c>
      <c r="G16" s="14" t="s">
        <v>84</v>
      </c>
      <c r="H16" s="35" t="s">
        <v>43</v>
      </c>
    </row>
    <row r="17" spans="1:8" ht="12.75">
      <c r="A17" s="11" t="s">
        <v>44</v>
      </c>
      <c r="B17" s="30" t="s">
        <v>68</v>
      </c>
      <c r="C17" s="12" t="s">
        <v>108</v>
      </c>
      <c r="D17" s="22" t="s">
        <v>115</v>
      </c>
      <c r="E17" s="22" t="s">
        <v>100</v>
      </c>
      <c r="F17" s="13">
        <v>163500</v>
      </c>
      <c r="G17" s="30" t="s">
        <v>85</v>
      </c>
      <c r="H17" s="36" t="s">
        <v>45</v>
      </c>
    </row>
    <row r="18" spans="1:8" ht="12.75">
      <c r="A18" s="8" t="s">
        <v>46</v>
      </c>
      <c r="B18" s="14" t="s">
        <v>69</v>
      </c>
      <c r="C18" s="9" t="s">
        <v>111</v>
      </c>
      <c r="D18" s="21" t="s">
        <v>90</v>
      </c>
      <c r="E18" s="21" t="s">
        <v>104</v>
      </c>
      <c r="F18" s="10">
        <v>155500</v>
      </c>
      <c r="G18" s="14" t="s">
        <v>86</v>
      </c>
      <c r="H18" s="35" t="s">
        <v>47</v>
      </c>
    </row>
    <row r="19" spans="1:8" ht="12.75">
      <c r="A19" s="11" t="s">
        <v>48</v>
      </c>
      <c r="B19" s="15" t="s">
        <v>70</v>
      </c>
      <c r="C19" s="12" t="s">
        <v>110</v>
      </c>
      <c r="D19" s="22" t="s">
        <v>98</v>
      </c>
      <c r="E19" s="22" t="s">
        <v>100</v>
      </c>
      <c r="F19" s="13">
        <v>166000</v>
      </c>
      <c r="G19" s="15" t="s">
        <v>87</v>
      </c>
      <c r="H19" s="36" t="s">
        <v>21</v>
      </c>
    </row>
    <row r="20" spans="1:8" ht="12.75">
      <c r="A20" s="8" t="s">
        <v>49</v>
      </c>
      <c r="B20" s="16" t="s">
        <v>71</v>
      </c>
      <c r="C20" s="9" t="s">
        <v>108</v>
      </c>
      <c r="D20" s="21" t="s">
        <v>115</v>
      </c>
      <c r="E20" s="21" t="s">
        <v>102</v>
      </c>
      <c r="F20" s="10">
        <v>180000</v>
      </c>
      <c r="G20" s="16" t="s">
        <v>79</v>
      </c>
      <c r="H20" s="35" t="s">
        <v>26</v>
      </c>
    </row>
    <row r="21" spans="1:8" ht="12.75">
      <c r="A21" s="11" t="s">
        <v>50</v>
      </c>
      <c r="B21" s="15" t="s">
        <v>72</v>
      </c>
      <c r="C21" s="12" t="s">
        <v>109</v>
      </c>
      <c r="D21" s="22" t="s">
        <v>91</v>
      </c>
      <c r="E21" s="22" t="s">
        <v>100</v>
      </c>
      <c r="F21" s="13">
        <v>140000</v>
      </c>
      <c r="G21" s="15" t="s">
        <v>80</v>
      </c>
      <c r="H21" s="36" t="s">
        <v>31</v>
      </c>
    </row>
    <row r="22" spans="1:8" ht="12.75">
      <c r="A22" s="8" t="s">
        <v>51</v>
      </c>
      <c r="B22" s="16" t="s">
        <v>73</v>
      </c>
      <c r="C22" s="9" t="s">
        <v>111</v>
      </c>
      <c r="D22" s="21" t="s">
        <v>92</v>
      </c>
      <c r="E22" s="21" t="s">
        <v>103</v>
      </c>
      <c r="F22" s="10">
        <v>155000</v>
      </c>
      <c r="G22" s="16" t="s">
        <v>81</v>
      </c>
      <c r="H22" s="35" t="s">
        <v>33</v>
      </c>
    </row>
    <row r="23" spans="1:8" ht="12.75">
      <c r="A23" s="11" t="s">
        <v>52</v>
      </c>
      <c r="B23" s="15" t="s">
        <v>74</v>
      </c>
      <c r="C23" s="12" t="s">
        <v>25</v>
      </c>
      <c r="D23" s="22" t="s">
        <v>91</v>
      </c>
      <c r="E23" s="22" t="s">
        <v>100</v>
      </c>
      <c r="F23" s="13">
        <v>173200</v>
      </c>
      <c r="G23" s="15" t="s">
        <v>82</v>
      </c>
      <c r="H23" s="36" t="s">
        <v>43</v>
      </c>
    </row>
    <row r="24" spans="1:8" ht="12.75">
      <c r="A24" s="8" t="s">
        <v>53</v>
      </c>
      <c r="B24" s="16" t="s">
        <v>75</v>
      </c>
      <c r="C24" s="14" t="s">
        <v>108</v>
      </c>
      <c r="D24" s="23" t="s">
        <v>89</v>
      </c>
      <c r="E24" s="23" t="s">
        <v>102</v>
      </c>
      <c r="F24" s="10">
        <v>146500</v>
      </c>
      <c r="G24" s="16" t="s">
        <v>39</v>
      </c>
      <c r="H24" s="35" t="s">
        <v>47</v>
      </c>
    </row>
    <row r="25" spans="1:8" ht="12.75">
      <c r="A25" s="11" t="s">
        <v>54</v>
      </c>
      <c r="B25" s="15" t="s">
        <v>76</v>
      </c>
      <c r="C25" s="15" t="s">
        <v>28</v>
      </c>
      <c r="D25" s="24" t="s">
        <v>115</v>
      </c>
      <c r="E25" s="24" t="s">
        <v>101</v>
      </c>
      <c r="F25" s="13">
        <v>156750</v>
      </c>
      <c r="G25" s="15" t="s">
        <v>85</v>
      </c>
      <c r="H25" s="36" t="s">
        <v>45</v>
      </c>
    </row>
    <row r="26" spans="1:8" ht="12.75">
      <c r="A26" s="8" t="s">
        <v>55</v>
      </c>
      <c r="B26" s="16" t="s">
        <v>77</v>
      </c>
      <c r="C26" s="16" t="s">
        <v>109</v>
      </c>
      <c r="D26" s="25" t="s">
        <v>98</v>
      </c>
      <c r="E26" s="25" t="s">
        <v>101</v>
      </c>
      <c r="F26" s="10">
        <v>162000</v>
      </c>
      <c r="G26" s="16" t="s">
        <v>86</v>
      </c>
      <c r="H26" s="35" t="s">
        <v>24</v>
      </c>
    </row>
    <row r="27" spans="1:8" ht="12.75">
      <c r="A27" s="11" t="s">
        <v>56</v>
      </c>
      <c r="B27" s="15" t="s">
        <v>78</v>
      </c>
      <c r="C27" s="15" t="s">
        <v>111</v>
      </c>
      <c r="D27" s="24" t="s">
        <v>90</v>
      </c>
      <c r="E27" s="24" t="s">
        <v>103</v>
      </c>
      <c r="F27" s="13">
        <v>157000</v>
      </c>
      <c r="G27" s="15" t="s">
        <v>87</v>
      </c>
      <c r="H27" s="36" t="s">
        <v>26</v>
      </c>
    </row>
    <row r="28" spans="1:8" ht="12.75">
      <c r="A28" s="8" t="s">
        <v>57</v>
      </c>
      <c r="B28" s="16" t="s">
        <v>106</v>
      </c>
      <c r="C28" s="16" t="s">
        <v>110</v>
      </c>
      <c r="D28" s="25" t="s">
        <v>91</v>
      </c>
      <c r="E28" s="25" t="s">
        <v>104</v>
      </c>
      <c r="F28" s="10">
        <v>173000</v>
      </c>
      <c r="G28" s="16" t="s">
        <v>95</v>
      </c>
      <c r="H28" s="35" t="s">
        <v>29</v>
      </c>
    </row>
    <row r="29" spans="1:8" ht="13.5" thickBot="1">
      <c r="A29" s="17" t="s">
        <v>58</v>
      </c>
      <c r="B29" s="18"/>
      <c r="C29" s="19"/>
      <c r="D29" s="32"/>
      <c r="E29" s="56"/>
      <c r="F29" s="58">
        <f>SUM(F7:F28)</f>
        <v>3510050</v>
      </c>
      <c r="G29" s="57"/>
      <c r="H29" s="33"/>
    </row>
  </sheetData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zoomScale="95" zoomScaleNormal="95" workbookViewId="0" topLeftCell="A1"/>
  </sheetViews>
  <sheetFormatPr defaultColWidth="9.140625" defaultRowHeight="12.75"/>
  <cols>
    <col min="1" max="1" width="13.7109375" style="0" customWidth="1"/>
    <col min="2" max="2" width="9.8515625" style="0" bestFit="1" customWidth="1"/>
    <col min="3" max="7" width="10.28125" style="0" bestFit="1" customWidth="1"/>
    <col min="8" max="9" width="11.421875" style="0" bestFit="1" customWidth="1"/>
    <col min="10" max="13" width="11.8515625" style="0" bestFit="1" customWidth="1"/>
    <col min="14" max="14" width="11.421875" style="0" bestFit="1" customWidth="1"/>
    <col min="15" max="15" width="12.00390625" style="0" customWidth="1"/>
    <col min="16" max="16" width="13.57421875" style="0" customWidth="1"/>
  </cols>
  <sheetData>
    <row r="1" spans="1:13" ht="15.75">
      <c r="A1" s="90" t="s">
        <v>119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</row>
    <row r="2" spans="1:13" ht="15.75">
      <c r="A2" s="54" t="s">
        <v>94</v>
      </c>
      <c r="C2" s="2"/>
      <c r="D2" s="2"/>
      <c r="E2" s="2"/>
      <c r="F2" s="2"/>
      <c r="G2" s="2"/>
      <c r="H2" s="2"/>
      <c r="I2" s="2"/>
      <c r="J2" s="1"/>
      <c r="K2" s="1"/>
      <c r="L2" s="1"/>
      <c r="M2" s="1"/>
    </row>
    <row r="3" spans="1:13" ht="15">
      <c r="A3" s="55" t="s">
        <v>0</v>
      </c>
      <c r="C3" s="2"/>
      <c r="D3" s="2"/>
      <c r="E3" s="2"/>
      <c r="F3" s="2"/>
      <c r="G3" s="2"/>
      <c r="H3" s="2"/>
      <c r="I3" s="2"/>
      <c r="J3" s="1"/>
      <c r="K3" s="1"/>
      <c r="L3" s="1"/>
      <c r="M3" s="1"/>
    </row>
    <row r="4" spans="1:14" ht="15.75" thickBot="1">
      <c r="A4" s="4"/>
      <c r="N4" s="1"/>
    </row>
    <row r="5" spans="1:16" ht="28.5" customHeight="1" thickBot="1">
      <c r="A5" s="60" t="s">
        <v>17</v>
      </c>
      <c r="B5" s="63" t="s">
        <v>1</v>
      </c>
      <c r="C5" s="63" t="s">
        <v>2</v>
      </c>
      <c r="D5" s="63" t="s">
        <v>3</v>
      </c>
      <c r="E5" s="63" t="s">
        <v>4</v>
      </c>
      <c r="F5" s="63" t="s">
        <v>5</v>
      </c>
      <c r="G5" s="63" t="s">
        <v>6</v>
      </c>
      <c r="H5" s="63" t="s">
        <v>7</v>
      </c>
      <c r="I5" s="63" t="s">
        <v>8</v>
      </c>
      <c r="J5" s="63" t="s">
        <v>9</v>
      </c>
      <c r="K5" s="63" t="s">
        <v>10</v>
      </c>
      <c r="L5" s="63" t="s">
        <v>11</v>
      </c>
      <c r="M5" s="63" t="s">
        <v>12</v>
      </c>
      <c r="N5" s="62" t="s">
        <v>19</v>
      </c>
      <c r="O5" s="63" t="s">
        <v>97</v>
      </c>
      <c r="P5" s="37" t="s">
        <v>97</v>
      </c>
    </row>
    <row r="6" spans="1:16" ht="12.75">
      <c r="A6" s="42">
        <f aca="true" t="shared" si="0" ref="A6:A27">IF((O6+P6=-2),ERROR,IF(O6=-1,P6,IF(P6=-1,O6,ERROR)))</f>
        <v>0.1</v>
      </c>
      <c r="B6" s="43">
        <f>IF('Pipeline Input'!$H7="January",'Month Calculations'!$N6,0)</f>
        <v>15000</v>
      </c>
      <c r="C6" s="43">
        <f>IF('Pipeline Input'!$H7="February",'Month Calculations'!$N6,0)</f>
        <v>0</v>
      </c>
      <c r="D6" s="43">
        <f>IF('Pipeline Input'!$H7="March",'Month Calculations'!$N6,0)</f>
        <v>0</v>
      </c>
      <c r="E6" s="43">
        <f>IF('Pipeline Input'!$H7="April",'Month Calculations'!$N6,0)</f>
        <v>0</v>
      </c>
      <c r="F6" s="43">
        <f>IF('Pipeline Input'!$H7="May",'Month Calculations'!$N6,0)</f>
        <v>0</v>
      </c>
      <c r="G6" s="43">
        <f>IF('Pipeline Input'!$H7="June",'Month Calculations'!$N6,0)</f>
        <v>0</v>
      </c>
      <c r="H6" s="43">
        <f>IF('Pipeline Input'!$H7="July",'Month Calculations'!$N6,0)</f>
        <v>0</v>
      </c>
      <c r="I6" s="43">
        <f>IF('Pipeline Input'!$H7="August",'Month Calculations'!$N6,0)</f>
        <v>0</v>
      </c>
      <c r="J6" s="43">
        <f>IF('Pipeline Input'!$H7="September",'Month Calculations'!$N6,0)</f>
        <v>0</v>
      </c>
      <c r="K6" s="43">
        <f>IF('Pipeline Input'!$H7="October",'Month Calculations'!$N6,0)</f>
        <v>0</v>
      </c>
      <c r="L6" s="43">
        <f>IF('Pipeline Input'!$H7="November",'Month Calculations'!$N6,0)</f>
        <v>0</v>
      </c>
      <c r="M6" s="43">
        <f>IF('Pipeline Input'!$H7="December",'Month Calculations'!$N6,0)</f>
        <v>0</v>
      </c>
      <c r="N6" s="77">
        <f>'Pipeline Input'!F7*'Month Calculations'!A6</f>
        <v>15000</v>
      </c>
      <c r="O6" s="74">
        <f>IF('Pipeline Input'!$G7="Contact",0.1,IF('Pipeline Input'!$G7="Lead",0.2,IF('Pipeline Input'!$G7="Qualified Lead",0.3,IF('Pipeline Input'!$G7="Opportunity",0.4,IF('Pipeline Input'!$G7="Executive Sponsorship",0.5,IF('Pipeline Input'!$G7="Written Proposal",0.6,IF('Pipeline Input'!$G7="Negotiation Phase",0.7,-1)))))))</f>
        <v>0.1</v>
      </c>
      <c r="P6" s="38">
        <f>IF('Pipeline Input'!$G7="Verbal Approval",0.75,IF('Pipeline Input'!$G7="Contract",0.8,IF('Pipeline Input'!$G7="Purchase Order",0.85,IF('Pipeline Input'!$G7="Invoice",0.9,IF('Pipeline Input'!$G7="Payment",0.95,IF('Pipeline Input'!$G7="Acceptance",0.1,-1))))))</f>
        <v>-1</v>
      </c>
    </row>
    <row r="7" spans="1:16" ht="12.75">
      <c r="A7" s="44">
        <f t="shared" si="0"/>
        <v>0.2</v>
      </c>
      <c r="B7" s="41">
        <f>IF('Pipeline Input'!$H8="January",'Month Calculations'!$N7,0)</f>
        <v>0</v>
      </c>
      <c r="C7" s="41">
        <f>IF('Pipeline Input'!$H8="February",'Month Calculations'!$N7,0)</f>
        <v>29040</v>
      </c>
      <c r="D7" s="41">
        <f>IF('Pipeline Input'!$H8="March",'Month Calculations'!$N7,0)</f>
        <v>0</v>
      </c>
      <c r="E7" s="41">
        <f>IF('Pipeline Input'!$H8="April",'Month Calculations'!$N7,0)</f>
        <v>0</v>
      </c>
      <c r="F7" s="41">
        <f>IF('Pipeline Input'!$H8="May",'Month Calculations'!$N7,0)</f>
        <v>0</v>
      </c>
      <c r="G7" s="41">
        <f>IF('Pipeline Input'!$H8="June",'Month Calculations'!$N7,0)</f>
        <v>0</v>
      </c>
      <c r="H7" s="41">
        <f>IF('Pipeline Input'!$H8="July",'Month Calculations'!$N7,0)</f>
        <v>0</v>
      </c>
      <c r="I7" s="41">
        <f>IF('Pipeline Input'!$H8="August",'Month Calculations'!$N7,0)</f>
        <v>0</v>
      </c>
      <c r="J7" s="41">
        <f>IF('Pipeline Input'!$H8="September",'Month Calculations'!$N7,0)</f>
        <v>0</v>
      </c>
      <c r="K7" s="41">
        <f>IF('Pipeline Input'!$H8="October",'Month Calculations'!$N7,0)</f>
        <v>0</v>
      </c>
      <c r="L7" s="41">
        <f>IF('Pipeline Input'!$H8="November",'Month Calculations'!$N7,0)</f>
        <v>0</v>
      </c>
      <c r="M7" s="41">
        <f>IF('Pipeline Input'!$H8="December",'Month Calculations'!$N7,0)</f>
        <v>0</v>
      </c>
      <c r="N7" s="78">
        <f>'Pipeline Input'!F8*'Month Calculations'!A7</f>
        <v>29040</v>
      </c>
      <c r="O7" s="75">
        <f>IF('Pipeline Input'!$G8="Contact",0.1,IF('Pipeline Input'!$G8="Lead",0.2,IF('Pipeline Input'!$G8="Qualified Lead",0.3,IF('Pipeline Input'!$G8="Opportunity",0.4,IF('Pipeline Input'!$G8="Executive Sponsorship",0.5,IF('Pipeline Input'!$G8="Written Proposal",0.6,IF('Pipeline Input'!$G8="Negotiation Phase",0.7,-1)))))))</f>
        <v>0.2</v>
      </c>
      <c r="P7" s="39">
        <f>IF('Pipeline Input'!$G8="Verbal Approval",0.75,IF('Pipeline Input'!$G8="Contract",0.8,IF('Pipeline Input'!$G8="Purchase Order",0.85,IF('Pipeline Input'!$G8="Invoice",0.9,IF('Pipeline Input'!$G8="Payment",0.95,IF('Pipeline Input'!$G8="Acceptance",0.1,-1))))))</f>
        <v>-1</v>
      </c>
    </row>
    <row r="8" spans="1:16" ht="12.75">
      <c r="A8" s="44">
        <f t="shared" si="0"/>
        <v>0.3</v>
      </c>
      <c r="B8" s="41">
        <f>IF('Pipeline Input'!$H9="January",'Month Calculations'!$N8,0)</f>
        <v>0</v>
      </c>
      <c r="C8" s="41">
        <f>IF('Pipeline Input'!$H9="February",'Month Calculations'!$N8,0)</f>
        <v>0</v>
      </c>
      <c r="D8" s="41">
        <f>IF('Pipeline Input'!$H9="March",'Month Calculations'!$N8,0)</f>
        <v>48750</v>
      </c>
      <c r="E8" s="41">
        <f>IF('Pipeline Input'!$H9="April",'Month Calculations'!$N8,0)</f>
        <v>0</v>
      </c>
      <c r="F8" s="41">
        <f>IF('Pipeline Input'!$H9="May",'Month Calculations'!$N8,0)</f>
        <v>0</v>
      </c>
      <c r="G8" s="41">
        <f>IF('Pipeline Input'!$H9="June",'Month Calculations'!$N8,0)</f>
        <v>0</v>
      </c>
      <c r="H8" s="41">
        <f>IF('Pipeline Input'!$H9="July",'Month Calculations'!$N8,0)</f>
        <v>0</v>
      </c>
      <c r="I8" s="41">
        <f>IF('Pipeline Input'!$H9="August",'Month Calculations'!$N8,0)</f>
        <v>0</v>
      </c>
      <c r="J8" s="41">
        <f>IF('Pipeline Input'!$H9="September",'Month Calculations'!$N8,0)</f>
        <v>0</v>
      </c>
      <c r="K8" s="41">
        <f>IF('Pipeline Input'!$H9="October",'Month Calculations'!$N8,0)</f>
        <v>0</v>
      </c>
      <c r="L8" s="41">
        <f>IF('Pipeline Input'!$H9="November",'Month Calculations'!$N8,0)</f>
        <v>0</v>
      </c>
      <c r="M8" s="41">
        <f>IF('Pipeline Input'!$H9="December",'Month Calculations'!$N8,0)</f>
        <v>0</v>
      </c>
      <c r="N8" s="78">
        <f>'Pipeline Input'!F9*'Month Calculations'!A8</f>
        <v>48750</v>
      </c>
      <c r="O8" s="75">
        <f>IF('Pipeline Input'!$G9="Contact",0.1,IF('Pipeline Input'!$G9="Lead",0.2,IF('Pipeline Input'!$G9="Qualified Lead",0.3,IF('Pipeline Input'!$G9="Opportunity",0.4,IF('Pipeline Input'!$G9="Executive Sponsorship",0.5,IF('Pipeline Input'!$G9="Written Proposal",0.6,IF('Pipeline Input'!$G9="Negotiation Phase",0.7,-1)))))))</f>
        <v>0.3</v>
      </c>
      <c r="P8" s="39">
        <f>IF('Pipeline Input'!$G9="Verbal Approval",0.75,IF('Pipeline Input'!$G9="Contract",0.8,IF('Pipeline Input'!$G9="Purchase Order",0.85,IF('Pipeline Input'!$G9="Invoice",0.9,IF('Pipeline Input'!$G9="Payment",0.95,IF('Pipeline Input'!$G9="Acceptance",0.1,-1))))))</f>
        <v>-1</v>
      </c>
    </row>
    <row r="9" spans="1:16" ht="12.75">
      <c r="A9" s="44">
        <f t="shared" si="0"/>
        <v>0.4</v>
      </c>
      <c r="B9" s="41">
        <f>IF('Pipeline Input'!$H10="January",'Month Calculations'!$N9,0)</f>
        <v>0</v>
      </c>
      <c r="C9" s="41">
        <f>IF('Pipeline Input'!$H10="February",'Month Calculations'!$N9,0)</f>
        <v>0</v>
      </c>
      <c r="D9" s="41">
        <f>IF('Pipeline Input'!$H10="March",'Month Calculations'!$N9,0)</f>
        <v>0</v>
      </c>
      <c r="E9" s="41">
        <f>IF('Pipeline Input'!$H10="April",'Month Calculations'!$N9,0)</f>
        <v>59000</v>
      </c>
      <c r="F9" s="41">
        <f>IF('Pipeline Input'!$H10="May",'Month Calculations'!$N9,0)</f>
        <v>0</v>
      </c>
      <c r="G9" s="41">
        <f>IF('Pipeline Input'!$H10="June",'Month Calculations'!$N9,0)</f>
        <v>0</v>
      </c>
      <c r="H9" s="41">
        <f>IF('Pipeline Input'!$H10="July",'Month Calculations'!$N9,0)</f>
        <v>0</v>
      </c>
      <c r="I9" s="41">
        <f>IF('Pipeline Input'!$H10="August",'Month Calculations'!$N9,0)</f>
        <v>0</v>
      </c>
      <c r="J9" s="41">
        <f>IF('Pipeline Input'!$H10="September",'Month Calculations'!$N9,0)</f>
        <v>0</v>
      </c>
      <c r="K9" s="41">
        <f>IF('Pipeline Input'!$H10="October",'Month Calculations'!$N9,0)</f>
        <v>0</v>
      </c>
      <c r="L9" s="41">
        <f>IF('Pipeline Input'!$H10="November",'Month Calculations'!$N9,0)</f>
        <v>0</v>
      </c>
      <c r="M9" s="41">
        <f>IF('Pipeline Input'!$H10="December",'Month Calculations'!$N9,0)</f>
        <v>0</v>
      </c>
      <c r="N9" s="78">
        <f>'Pipeline Input'!F10*'Month Calculations'!A9</f>
        <v>59000</v>
      </c>
      <c r="O9" s="75">
        <f>IF('Pipeline Input'!$G10="Contact",0.1,IF('Pipeline Input'!$G10="Lead",0.2,IF('Pipeline Input'!$G10="Qualified Lead",0.3,IF('Pipeline Input'!$G10="Opportunity",0.4,IF('Pipeline Input'!$G10="Executive Sponsorship",0.5,IF('Pipeline Input'!$G10="Written Proposal",0.6,IF('Pipeline Input'!$G10="Negotiation Phase",0.7,-1)))))))</f>
        <v>0.4</v>
      </c>
      <c r="P9" s="39">
        <f>IF('Pipeline Input'!$G10="Verbal Approval",0.75,IF('Pipeline Input'!$G10="Contract",0.8,IF('Pipeline Input'!$G10="Purchase Order",0.85,IF('Pipeline Input'!$G10="Invoice",0.9,IF('Pipeline Input'!$G10="Payment",0.95,IF('Pipeline Input'!$G10="Acceptance",0.1,-1))))))</f>
        <v>-1</v>
      </c>
    </row>
    <row r="10" spans="1:16" ht="12.75">
      <c r="A10" s="44">
        <f t="shared" si="0"/>
        <v>0.5</v>
      </c>
      <c r="B10" s="41">
        <f>IF('Pipeline Input'!$H11="January",'Month Calculations'!$N10,0)</f>
        <v>0</v>
      </c>
      <c r="C10" s="41">
        <f>IF('Pipeline Input'!$H11="February",'Month Calculations'!$N10,0)</f>
        <v>0</v>
      </c>
      <c r="D10" s="41">
        <f>IF('Pipeline Input'!$H11="March",'Month Calculations'!$N10,0)</f>
        <v>0</v>
      </c>
      <c r="E10" s="41">
        <f>IF('Pipeline Input'!$H11="April",'Month Calculations'!$N10,0)</f>
        <v>0</v>
      </c>
      <c r="F10" s="41">
        <f>IF('Pipeline Input'!$H11="May",'Month Calculations'!$N10,0)</f>
        <v>74000</v>
      </c>
      <c r="G10" s="41">
        <f>IF('Pipeline Input'!$H11="June",'Month Calculations'!$N10,0)</f>
        <v>0</v>
      </c>
      <c r="H10" s="41">
        <f>IF('Pipeline Input'!$H11="July",'Month Calculations'!$N10,0)</f>
        <v>0</v>
      </c>
      <c r="I10" s="41">
        <f>IF('Pipeline Input'!$H11="August",'Month Calculations'!$N10,0)</f>
        <v>0</v>
      </c>
      <c r="J10" s="41">
        <f>IF('Pipeline Input'!$H11="September",'Month Calculations'!$N10,0)</f>
        <v>0</v>
      </c>
      <c r="K10" s="41">
        <f>IF('Pipeline Input'!$H11="October",'Month Calculations'!$N10,0)</f>
        <v>0</v>
      </c>
      <c r="L10" s="41">
        <f>IF('Pipeline Input'!$H11="November",'Month Calculations'!$N10,0)</f>
        <v>0</v>
      </c>
      <c r="M10" s="41">
        <f>IF('Pipeline Input'!$H11="December",'Month Calculations'!$N10,0)</f>
        <v>0</v>
      </c>
      <c r="N10" s="78">
        <f>'Pipeline Input'!F11*'Month Calculations'!A10</f>
        <v>74000</v>
      </c>
      <c r="O10" s="75">
        <f>IF('Pipeline Input'!$G11="Contact",0.1,IF('Pipeline Input'!$G11="Lead",0.2,IF('Pipeline Input'!$G11="Qualified Lead",0.3,IF('Pipeline Input'!$G11="Opportunity",0.4,IF('Pipeline Input'!$G11="Executive Sponsorship",0.5,IF('Pipeline Input'!$G11="Written Proposal",0.6,IF('Pipeline Input'!$G11="Negotiation Phase",0.7,-1)))))))</f>
        <v>0.5</v>
      </c>
      <c r="P10" s="39">
        <f>IF('Pipeline Input'!$G11="Verbal Approval",0.75,IF('Pipeline Input'!$G11="Contract",0.8,IF('Pipeline Input'!$G11="Purchase Order",0.85,IF('Pipeline Input'!$G11="Invoice",0.9,IF('Pipeline Input'!$G11="Payment",0.95,IF('Pipeline Input'!$G11="Acceptance",0.1,-1))))))</f>
        <v>-1</v>
      </c>
    </row>
    <row r="11" spans="1:16" ht="12.75">
      <c r="A11" s="44">
        <f t="shared" si="0"/>
        <v>0.6</v>
      </c>
      <c r="B11" s="41">
        <f>IF('Pipeline Input'!$H12="January",'Month Calculations'!$N11,0)</f>
        <v>0</v>
      </c>
      <c r="C11" s="41">
        <f>IF('Pipeline Input'!$H12="February",'Month Calculations'!$N11,0)</f>
        <v>0</v>
      </c>
      <c r="D11" s="41">
        <f>IF('Pipeline Input'!$H12="March",'Month Calculations'!$N11,0)</f>
        <v>0</v>
      </c>
      <c r="E11" s="41">
        <f>IF('Pipeline Input'!$H12="April",'Month Calculations'!$N11,0)</f>
        <v>0</v>
      </c>
      <c r="F11" s="41">
        <f>IF('Pipeline Input'!$H12="May",'Month Calculations'!$N11,0)</f>
        <v>0</v>
      </c>
      <c r="G11" s="41">
        <f>IF('Pipeline Input'!$H12="June",'Month Calculations'!$N11,0)</f>
        <v>105000</v>
      </c>
      <c r="H11" s="41">
        <f>IF('Pipeline Input'!$H12="July",'Month Calculations'!$N11,0)</f>
        <v>0</v>
      </c>
      <c r="I11" s="41">
        <f>IF('Pipeline Input'!$H12="August",'Month Calculations'!$N11,0)</f>
        <v>0</v>
      </c>
      <c r="J11" s="41">
        <f>IF('Pipeline Input'!$H12="September",'Month Calculations'!$N11,0)</f>
        <v>0</v>
      </c>
      <c r="K11" s="41">
        <f>IF('Pipeline Input'!$H12="October",'Month Calculations'!$N11,0)</f>
        <v>0</v>
      </c>
      <c r="L11" s="41">
        <f>IF('Pipeline Input'!$H12="November",'Month Calculations'!$N11,0)</f>
        <v>0</v>
      </c>
      <c r="M11" s="41">
        <f>IF('Pipeline Input'!$H12="December",'Month Calculations'!$N11,0)</f>
        <v>0</v>
      </c>
      <c r="N11" s="78">
        <f>'Pipeline Input'!F12*'Month Calculations'!A11</f>
        <v>105000</v>
      </c>
      <c r="O11" s="75">
        <f>IF('Pipeline Input'!$G12="Contact",0.1,IF('Pipeline Input'!$G12="Lead",0.2,IF('Pipeline Input'!$G12="Qualified Lead",0.3,IF('Pipeline Input'!$G12="Opportunity",0.4,IF('Pipeline Input'!$G12="Executive Sponsorship",0.5,IF('Pipeline Input'!$G12="Written Proposal",0.6,IF('Pipeline Input'!$G12="Negotiation Phase",0.7,-1)))))))</f>
        <v>0.6</v>
      </c>
      <c r="P11" s="39">
        <f>IF('Pipeline Input'!$G12="Verbal Approval",0.75,IF('Pipeline Input'!$G12="Contract",0.8,IF('Pipeline Input'!$G12="Purchase Order",0.85,IF('Pipeline Input'!$G12="Invoice",0.9,IF('Pipeline Input'!$G12="Payment",0.95,IF('Pipeline Input'!$G12="Acceptance",0.1,-1))))))</f>
        <v>-1</v>
      </c>
    </row>
    <row r="12" spans="1:16" ht="12.75">
      <c r="A12" s="44">
        <f t="shared" si="0"/>
        <v>0.7</v>
      </c>
      <c r="B12" s="41">
        <f>IF('Pipeline Input'!$H13="January",'Month Calculations'!$N12,0)</f>
        <v>0</v>
      </c>
      <c r="C12" s="41">
        <f>IF('Pipeline Input'!$H13="February",'Month Calculations'!$N12,0)</f>
        <v>0</v>
      </c>
      <c r="D12" s="41">
        <f>IF('Pipeline Input'!$H13="March",'Month Calculations'!$N12,0)</f>
        <v>0</v>
      </c>
      <c r="E12" s="41">
        <f>IF('Pipeline Input'!$H13="April",'Month Calculations'!$N12,0)</f>
        <v>0</v>
      </c>
      <c r="F12" s="41">
        <f>IF('Pipeline Input'!$H13="May",'Month Calculations'!$N12,0)</f>
        <v>0</v>
      </c>
      <c r="G12" s="41">
        <f>IF('Pipeline Input'!$H13="June",'Month Calculations'!$N12,0)</f>
        <v>0</v>
      </c>
      <c r="H12" s="41">
        <f>IF('Pipeline Input'!$H13="July",'Month Calculations'!$N12,0)</f>
        <v>104300</v>
      </c>
      <c r="I12" s="41">
        <f>IF('Pipeline Input'!$H13="August",'Month Calculations'!$N12,0)</f>
        <v>0</v>
      </c>
      <c r="J12" s="41">
        <f>IF('Pipeline Input'!$H13="September",'Month Calculations'!$N12,0)</f>
        <v>0</v>
      </c>
      <c r="K12" s="41">
        <f>IF('Pipeline Input'!$H13="October",'Month Calculations'!$N12,0)</f>
        <v>0</v>
      </c>
      <c r="L12" s="41">
        <f>IF('Pipeline Input'!$H13="November",'Month Calculations'!$N12,0)</f>
        <v>0</v>
      </c>
      <c r="M12" s="41">
        <f>IF('Pipeline Input'!$H13="December",'Month Calculations'!$N12,0)</f>
        <v>0</v>
      </c>
      <c r="N12" s="78">
        <f>'Pipeline Input'!F13*'Month Calculations'!A12</f>
        <v>104300</v>
      </c>
      <c r="O12" s="75">
        <f>IF('Pipeline Input'!$G13="Contact",0.1,IF('Pipeline Input'!$G13="Lead",0.2,IF('Pipeline Input'!$G13="Qualified Lead",0.3,IF('Pipeline Input'!$G13="Opportunity",0.4,IF('Pipeline Input'!$G13="Executive Sponsorship",0.5,IF('Pipeline Input'!$G13="Written Proposal",0.6,IF('Pipeline Input'!$G13="Negotiation Phase",0.7,-1)))))))</f>
        <v>0.7</v>
      </c>
      <c r="P12" s="39">
        <f>IF('Pipeline Input'!$G13="Verbal Approval",0.75,IF('Pipeline Input'!$G13="Contract",0.8,IF('Pipeline Input'!$G13="Purchase Order",0.85,IF('Pipeline Input'!$G13="Invoice",0.9,IF('Pipeline Input'!$G13="Payment",0.95,IF('Pipeline Input'!$G13="Acceptance",0.1,-1))))))</f>
        <v>-1</v>
      </c>
    </row>
    <row r="13" spans="1:16" ht="12.75">
      <c r="A13" s="44">
        <f t="shared" si="0"/>
        <v>0.75</v>
      </c>
      <c r="B13" s="41">
        <f>IF('Pipeline Input'!$H14="January",'Month Calculations'!$N13,0)</f>
        <v>0</v>
      </c>
      <c r="C13" s="41">
        <f>IF('Pipeline Input'!$H14="February",'Month Calculations'!$N13,0)</f>
        <v>0</v>
      </c>
      <c r="D13" s="41">
        <f>IF('Pipeline Input'!$H14="March",'Month Calculations'!$N13,0)</f>
        <v>0</v>
      </c>
      <c r="E13" s="41">
        <f>IF('Pipeline Input'!$H14="April",'Month Calculations'!$N13,0)</f>
        <v>0</v>
      </c>
      <c r="F13" s="41">
        <f>IF('Pipeline Input'!$H14="May",'Month Calculations'!$N13,0)</f>
        <v>0</v>
      </c>
      <c r="G13" s="41">
        <f>IF('Pipeline Input'!$H14="June",'Month Calculations'!$N13,0)</f>
        <v>0</v>
      </c>
      <c r="H13" s="41">
        <f>IF('Pipeline Input'!$H14="July",'Month Calculations'!$N13,0)</f>
        <v>0</v>
      </c>
      <c r="I13" s="41">
        <f>IF('Pipeline Input'!$H14="August",'Month Calculations'!$N13,0)</f>
        <v>106500</v>
      </c>
      <c r="J13" s="41">
        <f>IF('Pipeline Input'!$H14="September",'Month Calculations'!$N13,0)</f>
        <v>0</v>
      </c>
      <c r="K13" s="41">
        <f>IF('Pipeline Input'!$H14="October",'Month Calculations'!$N13,0)</f>
        <v>0</v>
      </c>
      <c r="L13" s="41">
        <f>IF('Pipeline Input'!$H14="November",'Month Calculations'!$N13,0)</f>
        <v>0</v>
      </c>
      <c r="M13" s="41">
        <f>IF('Pipeline Input'!$H14="December",'Month Calculations'!$N13,0)</f>
        <v>0</v>
      </c>
      <c r="N13" s="78">
        <f>'Pipeline Input'!F14*'Month Calculations'!A13</f>
        <v>106500</v>
      </c>
      <c r="O13" s="75">
        <f>IF('Pipeline Input'!$G14="Contact",0.1,IF('Pipeline Input'!$G14="Lead",0.2,IF('Pipeline Input'!$G14="Qualified Lead",0.3,IF('Pipeline Input'!$G14="Opportunity",0.4,IF('Pipeline Input'!$G14="Executive Sponsorship",0.5,IF('Pipeline Input'!$G14="Written Proposal",0.6,IF('Pipeline Input'!$G14="Negotiation Phase",0.7,-1)))))))</f>
        <v>-1</v>
      </c>
      <c r="P13" s="39">
        <f>IF('Pipeline Input'!$G14="Verbal Approval",0.75,IF('Pipeline Input'!$G14="Contract",0.8,IF('Pipeline Input'!$G14="Purchase Order",0.85,IF('Pipeline Input'!$G14="Invoice",0.9,IF('Pipeline Input'!$G14="Payment",0.95,IF('Pipeline Input'!$G14="Acceptance",0.1,-1))))))</f>
        <v>0.75</v>
      </c>
    </row>
    <row r="14" spans="1:16" ht="12.75">
      <c r="A14" s="44">
        <f t="shared" si="0"/>
        <v>0.8</v>
      </c>
      <c r="B14" s="41">
        <f>IF('Pipeline Input'!$H15="January",'Month Calculations'!$N14,0)</f>
        <v>0</v>
      </c>
      <c r="C14" s="41">
        <f>IF('Pipeline Input'!$H15="February",'Month Calculations'!$N14,0)</f>
        <v>0</v>
      </c>
      <c r="D14" s="41">
        <f>IF('Pipeline Input'!$H15="March",'Month Calculations'!$N14,0)</f>
        <v>0</v>
      </c>
      <c r="E14" s="41">
        <f>IF('Pipeline Input'!$H15="April",'Month Calculations'!$N14,0)</f>
        <v>0</v>
      </c>
      <c r="F14" s="41">
        <f>IF('Pipeline Input'!$H15="May",'Month Calculations'!$N14,0)</f>
        <v>0</v>
      </c>
      <c r="G14" s="41">
        <f>IF('Pipeline Input'!$H15="June",'Month Calculations'!$N14,0)</f>
        <v>0</v>
      </c>
      <c r="H14" s="41">
        <f>IF('Pipeline Input'!$H15="July",'Month Calculations'!$N14,0)</f>
        <v>0</v>
      </c>
      <c r="I14" s="41">
        <f>IF('Pipeline Input'!$H15="August",'Month Calculations'!$N14,0)</f>
        <v>0</v>
      </c>
      <c r="J14" s="41">
        <f>IF('Pipeline Input'!$H15="September",'Month Calculations'!$N14,0)</f>
        <v>151920</v>
      </c>
      <c r="K14" s="41">
        <f>IF('Pipeline Input'!$H15="October",'Month Calculations'!$N14,0)</f>
        <v>0</v>
      </c>
      <c r="L14" s="41">
        <f>IF('Pipeline Input'!$H15="November",'Month Calculations'!$N14,0)</f>
        <v>0</v>
      </c>
      <c r="M14" s="41">
        <f>IF('Pipeline Input'!$H15="December",'Month Calculations'!$N14,0)</f>
        <v>0</v>
      </c>
      <c r="N14" s="78">
        <f>'Pipeline Input'!F15*'Month Calculations'!A14</f>
        <v>151920</v>
      </c>
      <c r="O14" s="75">
        <f>IF('Pipeline Input'!$G15="Contact",0.1,IF('Pipeline Input'!$G15="Lead",0.2,IF('Pipeline Input'!$G15="Qualified Lead",0.3,IF('Pipeline Input'!$G15="Opportunity",0.4,IF('Pipeline Input'!$G15="Executive Sponsorship",0.5,IF('Pipeline Input'!$G15="Written Proposal",0.6,IF('Pipeline Input'!$G15="Negotiation Phase",0.7,-1)))))))</f>
        <v>-1</v>
      </c>
      <c r="P14" s="39">
        <f>IF('Pipeline Input'!$G15="Verbal Approval",0.75,IF('Pipeline Input'!$G15="Contract",0.8,IF('Pipeline Input'!$G15="Purchase Order",0.85,IF('Pipeline Input'!$G15="Invoice",0.9,IF('Pipeline Input'!$G15="Payment",0.95,IF('Pipeline Input'!$G15="Acceptance",0.1,-1))))))</f>
        <v>0.8</v>
      </c>
    </row>
    <row r="15" spans="1:16" ht="12.75">
      <c r="A15" s="44">
        <f t="shared" si="0"/>
        <v>0.85</v>
      </c>
      <c r="B15" s="41">
        <f>IF('Pipeline Input'!$H16="January",'Month Calculations'!$N15,0)</f>
        <v>0</v>
      </c>
      <c r="C15" s="41">
        <f>IF('Pipeline Input'!$H16="February",'Month Calculations'!$N15,0)</f>
        <v>0</v>
      </c>
      <c r="D15" s="41">
        <f>IF('Pipeline Input'!$H16="March",'Month Calculations'!$N15,0)</f>
        <v>0</v>
      </c>
      <c r="E15" s="41">
        <f>IF('Pipeline Input'!$H16="April",'Month Calculations'!$N15,0)</f>
        <v>0</v>
      </c>
      <c r="F15" s="41">
        <f>IF('Pipeline Input'!$H16="May",'Month Calculations'!$N15,0)</f>
        <v>0</v>
      </c>
      <c r="G15" s="41">
        <f>IF('Pipeline Input'!$H16="June",'Month Calculations'!$N15,0)</f>
        <v>0</v>
      </c>
      <c r="H15" s="41">
        <f>IF('Pipeline Input'!$H16="July",'Month Calculations'!$N15,0)</f>
        <v>0</v>
      </c>
      <c r="I15" s="41">
        <f>IF('Pipeline Input'!$H16="August",'Month Calculations'!$N15,0)</f>
        <v>0</v>
      </c>
      <c r="J15" s="41">
        <f>IF('Pipeline Input'!$H16="September",'Month Calculations'!$N15,0)</f>
        <v>0</v>
      </c>
      <c r="K15" s="41">
        <f>IF('Pipeline Input'!$H16="October",'Month Calculations'!$N15,0)</f>
        <v>146625</v>
      </c>
      <c r="L15" s="41">
        <f>IF('Pipeline Input'!$H16="November",'Month Calculations'!$N15,0)</f>
        <v>0</v>
      </c>
      <c r="M15" s="41">
        <f>IF('Pipeline Input'!$H16="December",'Month Calculations'!$N15,0)</f>
        <v>0</v>
      </c>
      <c r="N15" s="78">
        <f>'Pipeline Input'!F16*'Month Calculations'!A15</f>
        <v>146625</v>
      </c>
      <c r="O15" s="75">
        <f>IF('Pipeline Input'!$G16="Contact",0.1,IF('Pipeline Input'!$G16="Lead",0.2,IF('Pipeline Input'!$G16="Qualified Lead",0.3,IF('Pipeline Input'!$G16="Opportunity",0.4,IF('Pipeline Input'!$G16="Executive Sponsorship",0.5,IF('Pipeline Input'!$G16="Written Proposal",0.6,IF('Pipeline Input'!$G16="Negotiation Phase",0.7,-1)))))))</f>
        <v>-1</v>
      </c>
      <c r="P15" s="39">
        <f>IF('Pipeline Input'!$G16="Verbal Approval",0.75,IF('Pipeline Input'!$G16="Contract",0.8,IF('Pipeline Input'!$G16="Purchase Order",0.85,IF('Pipeline Input'!$G16="Invoice",0.9,IF('Pipeline Input'!$G16="Payment",0.95,IF('Pipeline Input'!$G16="Acceptance",0.1,-1))))))</f>
        <v>0.85</v>
      </c>
    </row>
    <row r="16" spans="1:16" ht="12.75">
      <c r="A16" s="44">
        <f t="shared" si="0"/>
        <v>0.9</v>
      </c>
      <c r="B16" s="41">
        <f>IF('Pipeline Input'!$H17="January",'Month Calculations'!$N16,0)</f>
        <v>0</v>
      </c>
      <c r="C16" s="41">
        <f>IF('Pipeline Input'!$H17="February",'Month Calculations'!$N16,0)</f>
        <v>0</v>
      </c>
      <c r="D16" s="41">
        <f>IF('Pipeline Input'!$H17="March",'Month Calculations'!$N16,0)</f>
        <v>0</v>
      </c>
      <c r="E16" s="41">
        <f>IF('Pipeline Input'!$H17="April",'Month Calculations'!$N16,0)</f>
        <v>0</v>
      </c>
      <c r="F16" s="41">
        <f>IF('Pipeline Input'!$H17="May",'Month Calculations'!$N16,0)</f>
        <v>0</v>
      </c>
      <c r="G16" s="41">
        <f>IF('Pipeline Input'!$H17="June",'Month Calculations'!$N16,0)</f>
        <v>0</v>
      </c>
      <c r="H16" s="41">
        <f>IF('Pipeline Input'!$H17="July",'Month Calculations'!$N16,0)</f>
        <v>0</v>
      </c>
      <c r="I16" s="41">
        <f>IF('Pipeline Input'!$H17="August",'Month Calculations'!$N16,0)</f>
        <v>0</v>
      </c>
      <c r="J16" s="41">
        <f>IF('Pipeline Input'!$H17="September",'Month Calculations'!$N16,0)</f>
        <v>0</v>
      </c>
      <c r="K16" s="41">
        <f>IF('Pipeline Input'!$H17="October",'Month Calculations'!$N16,0)</f>
        <v>0</v>
      </c>
      <c r="L16" s="41">
        <f>IF('Pipeline Input'!$H17="November",'Month Calculations'!$N16,0)</f>
        <v>147150</v>
      </c>
      <c r="M16" s="41">
        <f>IF('Pipeline Input'!$H17="December",'Month Calculations'!$N16,0)</f>
        <v>0</v>
      </c>
      <c r="N16" s="78">
        <f>'Pipeline Input'!F17*'Month Calculations'!A16</f>
        <v>147150</v>
      </c>
      <c r="O16" s="75">
        <f>IF('Pipeline Input'!$G17="Contact",0.1,IF('Pipeline Input'!$G17="Lead",0.2,IF('Pipeline Input'!$G17="Qualified Lead",0.3,IF('Pipeline Input'!$G17="Opportunity",0.4,IF('Pipeline Input'!$G17="Executive Sponsorship",0.5,IF('Pipeline Input'!$G17="Written Proposal",0.6,IF('Pipeline Input'!$G17="Negotiation Phase",0.7,-1)))))))</f>
        <v>-1</v>
      </c>
      <c r="P16" s="39">
        <f>IF('Pipeline Input'!$G17="Verbal Approval",0.75,IF('Pipeline Input'!$G17="Contract",0.8,IF('Pipeline Input'!$G17="Purchase Order",0.85,IF('Pipeline Input'!$G17="Invoice",0.9,IF('Pipeline Input'!$G17="Payment",0.95,IF('Pipeline Input'!$G17="Acceptance",0.1,-1))))))</f>
        <v>0.9</v>
      </c>
    </row>
    <row r="17" spans="1:16" ht="12.75">
      <c r="A17" s="44">
        <f t="shared" si="0"/>
        <v>0.95</v>
      </c>
      <c r="B17" s="41">
        <f>IF('Pipeline Input'!$H18="January",'Month Calculations'!$N17,0)</f>
        <v>0</v>
      </c>
      <c r="C17" s="41">
        <f>IF('Pipeline Input'!$H18="February",'Month Calculations'!$N17,0)</f>
        <v>0</v>
      </c>
      <c r="D17" s="41">
        <f>IF('Pipeline Input'!$H18="March",'Month Calculations'!$N17,0)</f>
        <v>0</v>
      </c>
      <c r="E17" s="41">
        <f>IF('Pipeline Input'!$H18="April",'Month Calculations'!$N17,0)</f>
        <v>0</v>
      </c>
      <c r="F17" s="41">
        <f>IF('Pipeline Input'!$H18="May",'Month Calculations'!$N17,0)</f>
        <v>0</v>
      </c>
      <c r="G17" s="41">
        <f>IF('Pipeline Input'!$H18="June",'Month Calculations'!$N17,0)</f>
        <v>0</v>
      </c>
      <c r="H17" s="41">
        <f>IF('Pipeline Input'!$H18="July",'Month Calculations'!$N17,0)</f>
        <v>0</v>
      </c>
      <c r="I17" s="41">
        <f>IF('Pipeline Input'!$H18="August",'Month Calculations'!$N17,0)</f>
        <v>0</v>
      </c>
      <c r="J17" s="41">
        <f>IF('Pipeline Input'!$H18="September",'Month Calculations'!$N17,0)</f>
        <v>0</v>
      </c>
      <c r="K17" s="41">
        <f>IF('Pipeline Input'!$H18="October",'Month Calculations'!$N17,0)</f>
        <v>0</v>
      </c>
      <c r="L17" s="41">
        <f>IF('Pipeline Input'!$H18="November",'Month Calculations'!$N17,0)</f>
        <v>0</v>
      </c>
      <c r="M17" s="41">
        <f>IF('Pipeline Input'!$H18="December",'Month Calculations'!$N17,0)</f>
        <v>147725</v>
      </c>
      <c r="N17" s="78">
        <f>'Pipeline Input'!F18*'Month Calculations'!A17</f>
        <v>147725</v>
      </c>
      <c r="O17" s="75">
        <f>IF('Pipeline Input'!$G18="Contact",0.1,IF('Pipeline Input'!$G18="Lead",0.2,IF('Pipeline Input'!$G18="Qualified Lead",0.3,IF('Pipeline Input'!$G18="Opportunity",0.4,IF('Pipeline Input'!$G18="Executive Sponsorship",0.5,IF('Pipeline Input'!$G18="Written Proposal",0.6,IF('Pipeline Input'!$G18="Negotiation Phase",0.7,-1)))))))</f>
        <v>-1</v>
      </c>
      <c r="P17" s="39">
        <f>IF('Pipeline Input'!$G18="Verbal Approval",0.75,IF('Pipeline Input'!$G18="Contract",0.8,IF('Pipeline Input'!$G18="Purchase Order",0.85,IF('Pipeline Input'!$G18="Invoice",0.9,IF('Pipeline Input'!$G18="Payment",0.95,IF('Pipeline Input'!$G18="Acceptance",0.1,-1))))))</f>
        <v>0.95</v>
      </c>
    </row>
    <row r="18" spans="1:16" ht="12.75">
      <c r="A18" s="44">
        <f t="shared" si="0"/>
        <v>0.1</v>
      </c>
      <c r="B18" s="41">
        <f>IF('Pipeline Input'!$H19="January",'Month Calculations'!$N18,0)</f>
        <v>16600</v>
      </c>
      <c r="C18" s="41">
        <f>IF('Pipeline Input'!$H19="February",'Month Calculations'!$N18,0)</f>
        <v>0</v>
      </c>
      <c r="D18" s="41">
        <f>IF('Pipeline Input'!$H19="March",'Month Calculations'!$N18,0)</f>
        <v>0</v>
      </c>
      <c r="E18" s="41">
        <f>IF('Pipeline Input'!$H19="April",'Month Calculations'!$N18,0)</f>
        <v>0</v>
      </c>
      <c r="F18" s="41">
        <f>IF('Pipeline Input'!$H19="May",'Month Calculations'!$N18,0)</f>
        <v>0</v>
      </c>
      <c r="G18" s="41">
        <f>IF('Pipeline Input'!$H19="June",'Month Calculations'!$N18,0)</f>
        <v>0</v>
      </c>
      <c r="H18" s="41">
        <f>IF('Pipeline Input'!$H19="July",'Month Calculations'!$N18,0)</f>
        <v>0</v>
      </c>
      <c r="I18" s="41">
        <f>IF('Pipeline Input'!$H19="August",'Month Calculations'!$N18,0)</f>
        <v>0</v>
      </c>
      <c r="J18" s="41">
        <f>IF('Pipeline Input'!$H19="September",'Month Calculations'!$N18,0)</f>
        <v>0</v>
      </c>
      <c r="K18" s="41">
        <f>IF('Pipeline Input'!$H19="October",'Month Calculations'!$N18,0)</f>
        <v>0</v>
      </c>
      <c r="L18" s="41">
        <f>IF('Pipeline Input'!$H19="November",'Month Calculations'!$N18,0)</f>
        <v>0</v>
      </c>
      <c r="M18" s="41">
        <f>IF('Pipeline Input'!$H19="December",'Month Calculations'!$N18,0)</f>
        <v>0</v>
      </c>
      <c r="N18" s="78">
        <f>'Pipeline Input'!F19*'Month Calculations'!A18</f>
        <v>16600</v>
      </c>
      <c r="O18" s="75">
        <f>IF('Pipeline Input'!$G19="Contact",0.1,IF('Pipeline Input'!$G19="Lead",0.2,IF('Pipeline Input'!$G19="Qualified Lead",0.3,IF('Pipeline Input'!$G19="Opportunity",0.4,IF('Pipeline Input'!$G19="Executive Sponsorship",0.5,IF('Pipeline Input'!$G19="Written Proposal",0.6,IF('Pipeline Input'!$G19="Negotiation Phase",0.7,-1)))))))</f>
        <v>-1</v>
      </c>
      <c r="P18" s="39">
        <f>IF('Pipeline Input'!$G19="Verbal Approval",0.75,IF('Pipeline Input'!$G19="Contract",0.8,IF('Pipeline Input'!$G19="Purchase Order",0.85,IF('Pipeline Input'!$G19="Invoice",0.9,IF('Pipeline Input'!$G19="Payment",0.95,IF('Pipeline Input'!$G19="Acceptance",0.1,-1))))))</f>
        <v>0.1</v>
      </c>
    </row>
    <row r="19" spans="1:16" ht="12.75">
      <c r="A19" s="44">
        <f t="shared" si="0"/>
        <v>0.1</v>
      </c>
      <c r="B19" s="41">
        <f>IF('Pipeline Input'!$H20="January",'Month Calculations'!$N19,0)</f>
        <v>0</v>
      </c>
      <c r="C19" s="41">
        <f>IF('Pipeline Input'!$H20="February",'Month Calculations'!$N19,0)</f>
        <v>0</v>
      </c>
      <c r="D19" s="41">
        <f>IF('Pipeline Input'!$H20="March",'Month Calculations'!$N19,0)</f>
        <v>18000</v>
      </c>
      <c r="E19" s="41">
        <f>IF('Pipeline Input'!$H20="April",'Month Calculations'!$N19,0)</f>
        <v>0</v>
      </c>
      <c r="F19" s="41">
        <f>IF('Pipeline Input'!$H20="May",'Month Calculations'!$N19,0)</f>
        <v>0</v>
      </c>
      <c r="G19" s="41">
        <f>IF('Pipeline Input'!$H20="June",'Month Calculations'!$N19,0)</f>
        <v>0</v>
      </c>
      <c r="H19" s="41">
        <f>IF('Pipeline Input'!$H20="July",'Month Calculations'!$N19,0)</f>
        <v>0</v>
      </c>
      <c r="I19" s="41">
        <f>IF('Pipeline Input'!$H20="August",'Month Calculations'!$N19,0)</f>
        <v>0</v>
      </c>
      <c r="J19" s="41">
        <f>IF('Pipeline Input'!$H20="September",'Month Calculations'!$N19,0)</f>
        <v>0</v>
      </c>
      <c r="K19" s="41">
        <f>IF('Pipeline Input'!$H20="October",'Month Calculations'!$N19,0)</f>
        <v>0</v>
      </c>
      <c r="L19" s="41">
        <f>IF('Pipeline Input'!$H20="November",'Month Calculations'!$N19,0)</f>
        <v>0</v>
      </c>
      <c r="M19" s="41">
        <f>IF('Pipeline Input'!$H20="December",'Month Calculations'!$N19,0)</f>
        <v>0</v>
      </c>
      <c r="N19" s="78">
        <f>'Pipeline Input'!F20*'Month Calculations'!A19</f>
        <v>18000</v>
      </c>
      <c r="O19" s="75">
        <f>IF('Pipeline Input'!$G20="Contact",0.1,IF('Pipeline Input'!$G20="Lead",0.2,IF('Pipeline Input'!$G20="Qualified Lead",0.3,IF('Pipeline Input'!$G20="Opportunity",0.4,IF('Pipeline Input'!$G20="Executive Sponsorship",0.5,IF('Pipeline Input'!$G20="Written Proposal",0.6,IF('Pipeline Input'!$G20="Negotiation Phase",0.7,-1)))))))</f>
        <v>0.1</v>
      </c>
      <c r="P19" s="39">
        <f>IF('Pipeline Input'!$G20="Verbal Approval",0.75,IF('Pipeline Input'!$G20="Contract",0.8,IF('Pipeline Input'!$G20="Purchase Order",0.85,IF('Pipeline Input'!$G20="Invoice",0.9,IF('Pipeline Input'!$G20="Payment",0.95,IF('Pipeline Input'!$G20="Acceptance",0.1,-1))))))</f>
        <v>-1</v>
      </c>
    </row>
    <row r="20" spans="1:16" ht="12.75">
      <c r="A20" s="44">
        <f t="shared" si="0"/>
        <v>0.2</v>
      </c>
      <c r="B20" s="41">
        <f>IF('Pipeline Input'!$H21="January",'Month Calculations'!$N20,0)</f>
        <v>0</v>
      </c>
      <c r="C20" s="41">
        <f>IF('Pipeline Input'!$H21="February",'Month Calculations'!$N20,0)</f>
        <v>0</v>
      </c>
      <c r="D20" s="41">
        <f>IF('Pipeline Input'!$H21="March",'Month Calculations'!$N20,0)</f>
        <v>0</v>
      </c>
      <c r="E20" s="41">
        <f>IF('Pipeline Input'!$H21="April",'Month Calculations'!$N20,0)</f>
        <v>0</v>
      </c>
      <c r="F20" s="41">
        <f>IF('Pipeline Input'!$H21="May",'Month Calculations'!$N20,0)</f>
        <v>28000</v>
      </c>
      <c r="G20" s="41">
        <f>IF('Pipeline Input'!$H21="June",'Month Calculations'!$N20,0)</f>
        <v>0</v>
      </c>
      <c r="H20" s="41">
        <f>IF('Pipeline Input'!$H21="July",'Month Calculations'!$N20,0)</f>
        <v>0</v>
      </c>
      <c r="I20" s="41">
        <f>IF('Pipeline Input'!$H21="August",'Month Calculations'!$N20,0)</f>
        <v>0</v>
      </c>
      <c r="J20" s="41">
        <f>IF('Pipeline Input'!$H21="September",'Month Calculations'!$N20,0)</f>
        <v>0</v>
      </c>
      <c r="K20" s="41">
        <f>IF('Pipeline Input'!$H21="October",'Month Calculations'!$N20,0)</f>
        <v>0</v>
      </c>
      <c r="L20" s="41">
        <f>IF('Pipeline Input'!$H21="November",'Month Calculations'!$N20,0)</f>
        <v>0</v>
      </c>
      <c r="M20" s="41">
        <f>IF('Pipeline Input'!$H21="December",'Month Calculations'!$N20,0)</f>
        <v>0</v>
      </c>
      <c r="N20" s="78">
        <f>'Pipeline Input'!F21*'Month Calculations'!A20</f>
        <v>28000</v>
      </c>
      <c r="O20" s="75">
        <f>IF('Pipeline Input'!$G21="Contact",0.1,IF('Pipeline Input'!$G21="Lead",0.2,IF('Pipeline Input'!$G21="Qualified Lead",0.3,IF('Pipeline Input'!$G21="Opportunity",0.4,IF('Pipeline Input'!$G21="Executive Sponsorship",0.5,IF('Pipeline Input'!$G21="Written Proposal",0.6,IF('Pipeline Input'!$G21="Negotiation Phase",0.7,-1)))))))</f>
        <v>0.2</v>
      </c>
      <c r="P20" s="39">
        <f>IF('Pipeline Input'!$G21="Verbal Approval",0.75,IF('Pipeline Input'!$G21="Contract",0.8,IF('Pipeline Input'!$G21="Purchase Order",0.85,IF('Pipeline Input'!$G21="Invoice",0.9,IF('Pipeline Input'!$G21="Payment",0.95,IF('Pipeline Input'!$G21="Acceptance",0.1,-1))))))</f>
        <v>-1</v>
      </c>
    </row>
    <row r="21" spans="1:16" ht="12.75">
      <c r="A21" s="44">
        <f t="shared" si="0"/>
        <v>0.3</v>
      </c>
      <c r="B21" s="41">
        <f>IF('Pipeline Input'!$H22="January",'Month Calculations'!$N21,0)</f>
        <v>0</v>
      </c>
      <c r="C21" s="41">
        <f>IF('Pipeline Input'!$H22="February",'Month Calculations'!$N21,0)</f>
        <v>0</v>
      </c>
      <c r="D21" s="41">
        <f>IF('Pipeline Input'!$H22="March",'Month Calculations'!$N21,0)</f>
        <v>0</v>
      </c>
      <c r="E21" s="41">
        <f>IF('Pipeline Input'!$H22="April",'Month Calculations'!$N21,0)</f>
        <v>0</v>
      </c>
      <c r="F21" s="41">
        <f>IF('Pipeline Input'!$H22="May",'Month Calculations'!$N21,0)</f>
        <v>0</v>
      </c>
      <c r="G21" s="41">
        <f>IF('Pipeline Input'!$H22="June",'Month Calculations'!$N21,0)</f>
        <v>46500</v>
      </c>
      <c r="H21" s="41">
        <f>IF('Pipeline Input'!$H22="July",'Month Calculations'!$N21,0)</f>
        <v>0</v>
      </c>
      <c r="I21" s="41">
        <f>IF('Pipeline Input'!$H22="August",'Month Calculations'!$N21,0)</f>
        <v>0</v>
      </c>
      <c r="J21" s="41">
        <f>IF('Pipeline Input'!$H22="September",'Month Calculations'!$N21,0)</f>
        <v>0</v>
      </c>
      <c r="K21" s="41">
        <f>IF('Pipeline Input'!$H22="October",'Month Calculations'!$N21,0)</f>
        <v>0</v>
      </c>
      <c r="L21" s="41">
        <f>IF('Pipeline Input'!$H22="November",'Month Calculations'!$N21,0)</f>
        <v>0</v>
      </c>
      <c r="M21" s="41">
        <f>IF('Pipeline Input'!$H22="December",'Month Calculations'!$N21,0)</f>
        <v>0</v>
      </c>
      <c r="N21" s="78">
        <f>'Pipeline Input'!F22*'Month Calculations'!A21</f>
        <v>46500</v>
      </c>
      <c r="O21" s="75">
        <f>IF('Pipeline Input'!$G22="Contact",0.1,IF('Pipeline Input'!$G22="Lead",0.2,IF('Pipeline Input'!$G22="Qualified Lead",0.3,IF('Pipeline Input'!$G22="Opportunity",0.4,IF('Pipeline Input'!$G22="Executive Sponsorship",0.5,IF('Pipeline Input'!$G22="Written Proposal",0.6,IF('Pipeline Input'!$G22="Negotiation Phase",0.7,-1)))))))</f>
        <v>0.3</v>
      </c>
      <c r="P21" s="39">
        <f>IF('Pipeline Input'!$G22="Verbal Approval",0.75,IF('Pipeline Input'!$G22="Contract",0.8,IF('Pipeline Input'!$G22="Purchase Order",0.85,IF('Pipeline Input'!$G22="Invoice",0.9,IF('Pipeline Input'!$G22="Payment",0.95,IF('Pipeline Input'!$G22="Acceptance",0.1,-1))))))</f>
        <v>-1</v>
      </c>
    </row>
    <row r="22" spans="1:16" ht="12.75">
      <c r="A22" s="44">
        <f t="shared" si="0"/>
        <v>0.5</v>
      </c>
      <c r="B22" s="41">
        <f>IF('Pipeline Input'!$H23="January",'Month Calculations'!$N22,0)</f>
        <v>0</v>
      </c>
      <c r="C22" s="41">
        <f>IF('Pipeline Input'!$H23="February",'Month Calculations'!$N22,0)</f>
        <v>0</v>
      </c>
      <c r="D22" s="41">
        <f>IF('Pipeline Input'!$H23="March",'Month Calculations'!$N22,0)</f>
        <v>0</v>
      </c>
      <c r="E22" s="41">
        <f>IF('Pipeline Input'!$H23="April",'Month Calculations'!$N22,0)</f>
        <v>0</v>
      </c>
      <c r="F22" s="41">
        <f>IF('Pipeline Input'!$H23="May",'Month Calculations'!$N22,0)</f>
        <v>0</v>
      </c>
      <c r="G22" s="41">
        <f>IF('Pipeline Input'!$H23="June",'Month Calculations'!$N22,0)</f>
        <v>0</v>
      </c>
      <c r="H22" s="41">
        <f>IF('Pipeline Input'!$H23="July",'Month Calculations'!$N22,0)</f>
        <v>0</v>
      </c>
      <c r="I22" s="41">
        <f>IF('Pipeline Input'!$H23="August",'Month Calculations'!$N22,0)</f>
        <v>0</v>
      </c>
      <c r="J22" s="41">
        <f>IF('Pipeline Input'!$H23="September",'Month Calculations'!$N22,0)</f>
        <v>0</v>
      </c>
      <c r="K22" s="41">
        <f>IF('Pipeline Input'!$H23="October",'Month Calculations'!$N22,0)</f>
        <v>86600</v>
      </c>
      <c r="L22" s="41">
        <f>IF('Pipeline Input'!$H23="November",'Month Calculations'!$N22,0)</f>
        <v>0</v>
      </c>
      <c r="M22" s="41">
        <f>IF('Pipeline Input'!$H23="December",'Month Calculations'!$N22,0)</f>
        <v>0</v>
      </c>
      <c r="N22" s="78">
        <f>'Pipeline Input'!F23*'Month Calculations'!A22</f>
        <v>86600</v>
      </c>
      <c r="O22" s="75">
        <f>IF('Pipeline Input'!$G23="Contact",0.1,IF('Pipeline Input'!$G23="Lead",0.2,IF('Pipeline Input'!$G23="Qualified Lead",0.3,IF('Pipeline Input'!$G23="Opportunity",0.4,IF('Pipeline Input'!$G23="Executive Sponsorship",0.5,IF('Pipeline Input'!$G23="Written Proposal",0.6,IF('Pipeline Input'!$G23="Negotiation Phase",0.7,-1)))))))</f>
        <v>0.5</v>
      </c>
      <c r="P22" s="39">
        <f>IF('Pipeline Input'!$G23="Verbal Approval",0.75,IF('Pipeline Input'!$G23="Contract",0.8,IF('Pipeline Input'!$G23="Purchase Order",0.85,IF('Pipeline Input'!$G23="Invoice",0.9,IF('Pipeline Input'!$G23="Payment",0.95,IF('Pipeline Input'!$G23="Acceptance",0.1,-1))))))</f>
        <v>-1</v>
      </c>
    </row>
    <row r="23" spans="1:16" ht="12.75">
      <c r="A23" s="44">
        <f t="shared" si="0"/>
        <v>0.6</v>
      </c>
      <c r="B23" s="41">
        <f>IF('Pipeline Input'!$H24="January",'Month Calculations'!$N23,0)</f>
        <v>0</v>
      </c>
      <c r="C23" s="41">
        <f>IF('Pipeline Input'!$H24="February",'Month Calculations'!$N23,0)</f>
        <v>0</v>
      </c>
      <c r="D23" s="41">
        <f>IF('Pipeline Input'!$H24="March",'Month Calculations'!$N23,0)</f>
        <v>0</v>
      </c>
      <c r="E23" s="41">
        <f>IF('Pipeline Input'!$H24="April",'Month Calculations'!$N23,0)</f>
        <v>0</v>
      </c>
      <c r="F23" s="41">
        <f>IF('Pipeline Input'!$H24="May",'Month Calculations'!$N23,0)</f>
        <v>0</v>
      </c>
      <c r="G23" s="41">
        <f>IF('Pipeline Input'!$H24="June",'Month Calculations'!$N23,0)</f>
        <v>0</v>
      </c>
      <c r="H23" s="41">
        <f>IF('Pipeline Input'!$H24="July",'Month Calculations'!$N23,0)</f>
        <v>0</v>
      </c>
      <c r="I23" s="41">
        <f>IF('Pipeline Input'!$H24="August",'Month Calculations'!$N23,0)</f>
        <v>0</v>
      </c>
      <c r="J23" s="41">
        <f>IF('Pipeline Input'!$H24="September",'Month Calculations'!$N23,0)</f>
        <v>0</v>
      </c>
      <c r="K23" s="41">
        <f>IF('Pipeline Input'!$H24="October",'Month Calculations'!$N23,0)</f>
        <v>0</v>
      </c>
      <c r="L23" s="41">
        <f>IF('Pipeline Input'!$H24="November",'Month Calculations'!$N23,0)</f>
        <v>0</v>
      </c>
      <c r="M23" s="41">
        <f>IF('Pipeline Input'!$H24="December",'Month Calculations'!$N23,0)</f>
        <v>87900</v>
      </c>
      <c r="N23" s="78">
        <f>'Pipeline Input'!F24*'Month Calculations'!A23</f>
        <v>87900</v>
      </c>
      <c r="O23" s="75">
        <f>IF('Pipeline Input'!$G24="Contact",0.1,IF('Pipeline Input'!$G24="Lead",0.2,IF('Pipeline Input'!$G24="Qualified Lead",0.3,IF('Pipeline Input'!$G24="Opportunity",0.4,IF('Pipeline Input'!$G24="Executive Sponsorship",0.5,IF('Pipeline Input'!$G24="Written Proposal",0.6,IF('Pipeline Input'!$G24="Negotiation Phase",0.7,-1)))))))</f>
        <v>0.6</v>
      </c>
      <c r="P23" s="39">
        <f>IF('Pipeline Input'!$G24="Verbal Approval",0.75,IF('Pipeline Input'!$G24="Contract",0.8,IF('Pipeline Input'!$G24="Purchase Order",0.85,IF('Pipeline Input'!$G24="Invoice",0.9,IF('Pipeline Input'!$G24="Payment",0.95,IF('Pipeline Input'!$G24="Acceptance",0.1,-1))))))</f>
        <v>-1</v>
      </c>
    </row>
    <row r="24" spans="1:16" ht="12.75">
      <c r="A24" s="44">
        <f t="shared" si="0"/>
        <v>0.9</v>
      </c>
      <c r="B24" s="41">
        <f>IF('Pipeline Input'!$H25="January",'Month Calculations'!$N24,0)</f>
        <v>0</v>
      </c>
      <c r="C24" s="41">
        <f>IF('Pipeline Input'!$H25="February",'Month Calculations'!$N24,0)</f>
        <v>0</v>
      </c>
      <c r="D24" s="41">
        <f>IF('Pipeline Input'!$H25="March",'Month Calculations'!$N24,0)</f>
        <v>0</v>
      </c>
      <c r="E24" s="41">
        <f>IF('Pipeline Input'!$H25="April",'Month Calculations'!$N24,0)</f>
        <v>0</v>
      </c>
      <c r="F24" s="41">
        <f>IF('Pipeline Input'!$H25="May",'Month Calculations'!$N24,0)</f>
        <v>0</v>
      </c>
      <c r="G24" s="41">
        <f>IF('Pipeline Input'!$H25="June",'Month Calculations'!$N24,0)</f>
        <v>0</v>
      </c>
      <c r="H24" s="41">
        <f>IF('Pipeline Input'!$H25="July",'Month Calculations'!$N24,0)</f>
        <v>0</v>
      </c>
      <c r="I24" s="41">
        <f>IF('Pipeline Input'!$H25="August",'Month Calculations'!$N24,0)</f>
        <v>0</v>
      </c>
      <c r="J24" s="41">
        <f>IF('Pipeline Input'!$H25="September",'Month Calculations'!$N24,0)</f>
        <v>0</v>
      </c>
      <c r="K24" s="41">
        <f>IF('Pipeline Input'!$H25="October",'Month Calculations'!$N24,0)</f>
        <v>0</v>
      </c>
      <c r="L24" s="41">
        <f>IF('Pipeline Input'!$H25="November",'Month Calculations'!$N24,0)</f>
        <v>141075</v>
      </c>
      <c r="M24" s="41">
        <f>IF('Pipeline Input'!$H25="December",'Month Calculations'!$N24,0)</f>
        <v>0</v>
      </c>
      <c r="N24" s="78">
        <f>'Pipeline Input'!F25*'Month Calculations'!A24</f>
        <v>141075</v>
      </c>
      <c r="O24" s="75">
        <f>IF('Pipeline Input'!$G25="Contact",0.1,IF('Pipeline Input'!$G25="Lead",0.2,IF('Pipeline Input'!$G25="Qualified Lead",0.3,IF('Pipeline Input'!$G25="Opportunity",0.4,IF('Pipeline Input'!$G25="Executive Sponsorship",0.5,IF('Pipeline Input'!$G25="Written Proposal",0.6,IF('Pipeline Input'!$G25="Negotiation Phase",0.7,-1)))))))</f>
        <v>-1</v>
      </c>
      <c r="P24" s="39">
        <f>IF('Pipeline Input'!$G25="Verbal Approval",0.75,IF('Pipeline Input'!$G25="Contract",0.8,IF('Pipeline Input'!$G25="Purchase Order",0.85,IF('Pipeline Input'!$G25="Invoice",0.9,IF('Pipeline Input'!$G25="Payment",0.95,IF('Pipeline Input'!$G25="Acceptance",0.1,-1))))))</f>
        <v>0.9</v>
      </c>
    </row>
    <row r="25" spans="1:16" ht="12.75">
      <c r="A25" s="44">
        <f t="shared" si="0"/>
        <v>0.95</v>
      </c>
      <c r="B25" s="41">
        <f>IF('Pipeline Input'!$H26="January",'Month Calculations'!$N25,0)</f>
        <v>0</v>
      </c>
      <c r="C25" s="41">
        <f>IF('Pipeline Input'!$H26="February",'Month Calculations'!$N25,0)</f>
        <v>153900</v>
      </c>
      <c r="D25" s="41">
        <f>IF('Pipeline Input'!$H26="March",'Month Calculations'!$N25,0)</f>
        <v>0</v>
      </c>
      <c r="E25" s="41">
        <f>IF('Pipeline Input'!$H26="April",'Month Calculations'!$N25,0)</f>
        <v>0</v>
      </c>
      <c r="F25" s="41">
        <f>IF('Pipeline Input'!$H26="May",'Month Calculations'!$N25,0)</f>
        <v>0</v>
      </c>
      <c r="G25" s="41">
        <f>IF('Pipeline Input'!$H26="June",'Month Calculations'!$N25,0)</f>
        <v>0</v>
      </c>
      <c r="H25" s="41">
        <f>IF('Pipeline Input'!$H26="July",'Month Calculations'!$N25,0)</f>
        <v>0</v>
      </c>
      <c r="I25" s="41">
        <f>IF('Pipeline Input'!$H26="August",'Month Calculations'!$N25,0)</f>
        <v>0</v>
      </c>
      <c r="J25" s="41">
        <f>IF('Pipeline Input'!$H26="September",'Month Calculations'!$N25,0)</f>
        <v>0</v>
      </c>
      <c r="K25" s="41">
        <f>IF('Pipeline Input'!$H26="October",'Month Calculations'!$N25,0)</f>
        <v>0</v>
      </c>
      <c r="L25" s="41">
        <f>IF('Pipeline Input'!$H26="November",'Month Calculations'!$N25,0)</f>
        <v>0</v>
      </c>
      <c r="M25" s="41">
        <f>IF('Pipeline Input'!$H26="December",'Month Calculations'!$N25,0)</f>
        <v>0</v>
      </c>
      <c r="N25" s="78">
        <f>'Pipeline Input'!F26*'Month Calculations'!A25</f>
        <v>153900</v>
      </c>
      <c r="O25" s="75">
        <f>IF('Pipeline Input'!$G26="Contact",0.1,IF('Pipeline Input'!$G26="Lead",0.2,IF('Pipeline Input'!$G26="Qualified Lead",0.3,IF('Pipeline Input'!$G26="Opportunity",0.4,IF('Pipeline Input'!$G26="Executive Sponsorship",0.5,IF('Pipeline Input'!$G26="Written Proposal",0.6,IF('Pipeline Input'!$G26="Negotiation Phase",0.7,-1)))))))</f>
        <v>-1</v>
      </c>
      <c r="P25" s="39">
        <f>IF('Pipeline Input'!$G26="Verbal Approval",0.75,IF('Pipeline Input'!$G26="Contract",0.8,IF('Pipeline Input'!$G26="Purchase Order",0.85,IF('Pipeline Input'!$G26="Invoice",0.9,IF('Pipeline Input'!$G26="Payment",0.95,IF('Pipeline Input'!$G26="Acceptance",0.1,-1))))))</f>
        <v>0.95</v>
      </c>
    </row>
    <row r="26" spans="1:16" ht="12.75">
      <c r="A26" s="44">
        <f t="shared" si="0"/>
        <v>0.1</v>
      </c>
      <c r="B26" s="41">
        <f>IF('Pipeline Input'!$H27="January",'Month Calculations'!$N26,0)</f>
        <v>0</v>
      </c>
      <c r="C26" s="41">
        <f>IF('Pipeline Input'!$H27="February",'Month Calculations'!$N26,0)</f>
        <v>0</v>
      </c>
      <c r="D26" s="41">
        <f>IF('Pipeline Input'!$H27="March",'Month Calculations'!$N26,0)</f>
        <v>15700</v>
      </c>
      <c r="E26" s="41">
        <f>IF('Pipeline Input'!$H27="April",'Month Calculations'!$N26,0)</f>
        <v>0</v>
      </c>
      <c r="F26" s="41">
        <f>IF('Pipeline Input'!$H27="May",'Month Calculations'!$N26,0)</f>
        <v>0</v>
      </c>
      <c r="G26" s="41">
        <f>IF('Pipeline Input'!$H27="June",'Month Calculations'!$N26,0)</f>
        <v>0</v>
      </c>
      <c r="H26" s="41">
        <f>IF('Pipeline Input'!$H27="July",'Month Calculations'!$N26,0)</f>
        <v>0</v>
      </c>
      <c r="I26" s="41">
        <f>IF('Pipeline Input'!$H27="August",'Month Calculations'!$N26,0)</f>
        <v>0</v>
      </c>
      <c r="J26" s="41">
        <f>IF('Pipeline Input'!$H27="September",'Month Calculations'!$N26,0)</f>
        <v>0</v>
      </c>
      <c r="K26" s="41">
        <f>IF('Pipeline Input'!$H27="October",'Month Calculations'!$N26,0)</f>
        <v>0</v>
      </c>
      <c r="L26" s="41">
        <f>IF('Pipeline Input'!$H27="November",'Month Calculations'!$N26,0)</f>
        <v>0</v>
      </c>
      <c r="M26" s="41">
        <f>IF('Pipeline Input'!$H27="December",'Month Calculations'!$N26,0)</f>
        <v>0</v>
      </c>
      <c r="N26" s="78">
        <f>'Pipeline Input'!F27*'Month Calculations'!A26</f>
        <v>15700</v>
      </c>
      <c r="O26" s="75">
        <f>IF('Pipeline Input'!$G27="Contact",0.1,IF('Pipeline Input'!$G27="Lead",0.2,IF('Pipeline Input'!$G27="Qualified Lead",0.3,IF('Pipeline Input'!$G27="Opportunity",0.4,IF('Pipeline Input'!$G27="Executive Sponsorship",0.5,IF('Pipeline Input'!$G27="Written Proposal",0.6,IF('Pipeline Input'!$G27="Negotiation Phase",0.7,-1)))))))</f>
        <v>-1</v>
      </c>
      <c r="P26" s="39">
        <f>IF('Pipeline Input'!$G27="Verbal Approval",0.75,IF('Pipeline Input'!$G27="Contract",0.8,IF('Pipeline Input'!$G27="Purchase Order",0.85,IF('Pipeline Input'!$G27="Invoice",0.9,IF('Pipeline Input'!$G27="Payment",0.95,IF('Pipeline Input'!$G27="Acceptance",0.1,-1))))))</f>
        <v>0.1</v>
      </c>
    </row>
    <row r="27" spans="1:16" ht="13.5" thickBot="1">
      <c r="A27" s="45">
        <f t="shared" si="0"/>
        <v>0.7</v>
      </c>
      <c r="B27" s="46">
        <f>IF('Pipeline Input'!$H28="January",'Month Calculations'!$N27,0)</f>
        <v>0</v>
      </c>
      <c r="C27" s="46">
        <f>IF('Pipeline Input'!$H28="February",'Month Calculations'!$N27,0)</f>
        <v>0</v>
      </c>
      <c r="D27" s="46">
        <f>IF('Pipeline Input'!$H28="March",'Month Calculations'!$N27,0)</f>
        <v>0</v>
      </c>
      <c r="E27" s="46">
        <f>IF('Pipeline Input'!$H28="April",'Month Calculations'!$N27,0)</f>
        <v>121099.99999999999</v>
      </c>
      <c r="F27" s="46">
        <f>IF('Pipeline Input'!$H28="May",'Month Calculations'!$N27,0)</f>
        <v>0</v>
      </c>
      <c r="G27" s="46">
        <f>IF('Pipeline Input'!$H28="June",'Month Calculations'!$N27,0)</f>
        <v>0</v>
      </c>
      <c r="H27" s="46">
        <f>IF('Pipeline Input'!$H28="July",'Month Calculations'!$N27,0)</f>
        <v>0</v>
      </c>
      <c r="I27" s="46">
        <f>IF('Pipeline Input'!$H28="August",'Month Calculations'!$N27,0)</f>
        <v>0</v>
      </c>
      <c r="J27" s="46">
        <f>IF('Pipeline Input'!$H28="September",'Month Calculations'!$N27,0)</f>
        <v>0</v>
      </c>
      <c r="K27" s="46">
        <f>IF('Pipeline Input'!$H28="October",'Month Calculations'!$N27,0)</f>
        <v>0</v>
      </c>
      <c r="L27" s="46">
        <f>IF('Pipeline Input'!$H28="November",'Month Calculations'!$N27,0)</f>
        <v>0</v>
      </c>
      <c r="M27" s="46">
        <f>IF('Pipeline Input'!$H28="December",'Month Calculations'!$N27,0)</f>
        <v>0</v>
      </c>
      <c r="N27" s="79">
        <f>'Pipeline Input'!F28*'Month Calculations'!A27</f>
        <v>121099.99999999999</v>
      </c>
      <c r="O27" s="76">
        <f>IF('Pipeline Input'!$G28="Contact",0.1,IF('Pipeline Input'!$G28="Lead",0.2,IF('Pipeline Input'!$G28="Qualified Lead",0.3,IF('Pipeline Input'!$G28="Opportunity",0.4,IF('Pipeline Input'!$G28="Executive Sponsorship",0.5,IF('Pipeline Input'!$G28="Written Proposal",0.6,IF('Pipeline Input'!$G28="Negotiation Phase",0.7,-1)))))))</f>
        <v>0.7</v>
      </c>
      <c r="P27" s="40">
        <f>IF('Pipeline Input'!$G28="Verbal Approval",0.75,IF('Pipeline Input'!$G28="Contract",0.8,IF('Pipeline Input'!$G28="Purchase Order",0.85,IF('Pipeline Input'!$G28="Invoice",0.9,IF('Pipeline Input'!$G28="Payment",0.95,IF('Pipeline Input'!$G28="Acceptance",0.1,-1))))))</f>
        <v>-1</v>
      </c>
    </row>
    <row r="28" spans="1:13" ht="12.75">
      <c r="A28" s="69" t="s">
        <v>93</v>
      </c>
      <c r="B28" s="68">
        <f aca="true" t="shared" si="1" ref="B28:M28">SUM(B6:B27)</f>
        <v>31600</v>
      </c>
      <c r="C28" s="67">
        <f t="shared" si="1"/>
        <v>182940</v>
      </c>
      <c r="D28" s="67">
        <f t="shared" si="1"/>
        <v>82450</v>
      </c>
      <c r="E28" s="71">
        <f t="shared" si="1"/>
        <v>180100</v>
      </c>
      <c r="F28" s="70">
        <f t="shared" si="1"/>
        <v>102000</v>
      </c>
      <c r="G28" s="72">
        <f t="shared" si="1"/>
        <v>151500</v>
      </c>
      <c r="H28" s="73">
        <f t="shared" si="1"/>
        <v>104300</v>
      </c>
      <c r="I28" s="73">
        <f t="shared" si="1"/>
        <v>106500</v>
      </c>
      <c r="J28" s="73">
        <f t="shared" si="1"/>
        <v>151920</v>
      </c>
      <c r="K28" s="73">
        <f t="shared" si="1"/>
        <v>233225</v>
      </c>
      <c r="L28" s="73">
        <f t="shared" si="1"/>
        <v>288225</v>
      </c>
      <c r="M28" s="70">
        <f t="shared" si="1"/>
        <v>235625</v>
      </c>
    </row>
    <row r="29" spans="1:13" ht="13.5" thickBot="1">
      <c r="A29" s="64" t="s">
        <v>112</v>
      </c>
      <c r="B29" s="65">
        <f>B28</f>
        <v>31600</v>
      </c>
      <c r="C29" s="65">
        <f>B29+C28</f>
        <v>214540</v>
      </c>
      <c r="D29" s="65">
        <f aca="true" t="shared" si="2" ref="D29:M29">C29+D28</f>
        <v>296990</v>
      </c>
      <c r="E29" s="65">
        <f t="shared" si="2"/>
        <v>477090</v>
      </c>
      <c r="F29" s="65">
        <f t="shared" si="2"/>
        <v>579090</v>
      </c>
      <c r="G29" s="65">
        <f t="shared" si="2"/>
        <v>730590</v>
      </c>
      <c r="H29" s="65">
        <f t="shared" si="2"/>
        <v>834890</v>
      </c>
      <c r="I29" s="65">
        <f t="shared" si="2"/>
        <v>941390</v>
      </c>
      <c r="J29" s="65">
        <f t="shared" si="2"/>
        <v>1093310</v>
      </c>
      <c r="K29" s="65">
        <f t="shared" si="2"/>
        <v>1326535</v>
      </c>
      <c r="L29" s="65">
        <f t="shared" si="2"/>
        <v>1614760</v>
      </c>
      <c r="M29" s="66">
        <f t="shared" si="2"/>
        <v>1850385</v>
      </c>
    </row>
  </sheetData>
  <printOptions/>
  <pageMargins left="0.75" right="0.75" top="1" bottom="1" header="0.5" footer="0.5"/>
  <pageSetup fitToHeight="1" fitToWidth="1" horizontalDpi="600" verticalDpi="600" orientation="landscape" scale="78" r:id="rId2"/>
  <ignoredErrors>
    <ignoredError sqref="A6:A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29"/>
  <sheetViews>
    <sheetView workbookViewId="0" topLeftCell="A1"/>
  </sheetViews>
  <sheetFormatPr defaultColWidth="9.140625" defaultRowHeight="12.75"/>
  <cols>
    <col min="1" max="1" width="16.00390625" style="0" customWidth="1"/>
    <col min="2" max="2" width="16.8515625" style="0" customWidth="1"/>
    <col min="3" max="3" width="18.57421875" style="0" customWidth="1"/>
    <col min="4" max="4" width="19.00390625" style="0" customWidth="1"/>
    <col min="5" max="5" width="17.57421875" style="0" customWidth="1"/>
    <col min="6" max="6" width="18.28125" style="0" customWidth="1"/>
    <col min="7" max="8" width="15.7109375" style="0" customWidth="1"/>
  </cols>
  <sheetData>
    <row r="1" ht="15.75">
      <c r="A1" s="90" t="s">
        <v>119</v>
      </c>
    </row>
    <row r="2" ht="15.75">
      <c r="A2" s="54" t="s">
        <v>94</v>
      </c>
    </row>
    <row r="3" ht="12.75">
      <c r="A3" s="55" t="s">
        <v>0</v>
      </c>
    </row>
    <row r="4" ht="15">
      <c r="A4" s="1"/>
    </row>
    <row r="5" ht="15" customHeight="1" thickBot="1">
      <c r="A5" s="28" t="s">
        <v>117</v>
      </c>
    </row>
    <row r="6" spans="1:8" ht="16.5" customHeight="1" thickBot="1">
      <c r="A6" s="85" t="s">
        <v>108</v>
      </c>
      <c r="B6" s="63" t="s">
        <v>109</v>
      </c>
      <c r="C6" s="63" t="s">
        <v>25</v>
      </c>
      <c r="D6" s="63" t="s">
        <v>28</v>
      </c>
      <c r="E6" s="63" t="s">
        <v>110</v>
      </c>
      <c r="F6" s="63" t="s">
        <v>111</v>
      </c>
      <c r="G6" s="63" t="s">
        <v>35</v>
      </c>
      <c r="H6" s="37" t="s">
        <v>38</v>
      </c>
    </row>
    <row r="7" spans="1:8" ht="12.75">
      <c r="A7" s="47">
        <f>IF('Pipeline Input'!$C7=A$6,'Month Calculations'!$N6,0)</f>
        <v>15000</v>
      </c>
      <c r="B7" s="43">
        <f>IF('Pipeline Input'!$C7=B$6,'Month Calculations'!$N6,0)</f>
        <v>0</v>
      </c>
      <c r="C7" s="43">
        <f>IF('Pipeline Input'!$C7=C$6,'Month Calculations'!$N6,0)</f>
        <v>0</v>
      </c>
      <c r="D7" s="43">
        <f>IF('Pipeline Input'!$C7=D$6,'Month Calculations'!$N6,0)</f>
        <v>0</v>
      </c>
      <c r="E7" s="43">
        <f>IF('Pipeline Input'!$C7=E$6,'Month Calculations'!$N6,0)</f>
        <v>0</v>
      </c>
      <c r="F7" s="43">
        <f>IF('Pipeline Input'!$C7=F$6,'Month Calculations'!$N6,0)</f>
        <v>0</v>
      </c>
      <c r="G7" s="43">
        <f>IF('Pipeline Input'!$C7=G$6,'Month Calculations'!$N6,0)</f>
        <v>0</v>
      </c>
      <c r="H7" s="48">
        <f>IF('Pipeline Input'!$C7=H$6,'Month Calculations'!$N6,0)</f>
        <v>0</v>
      </c>
    </row>
    <row r="8" spans="1:8" ht="12.75">
      <c r="A8" s="49">
        <f>IF('Pipeline Input'!$C8=A$6,'Month Calculations'!$N7,0)</f>
        <v>0</v>
      </c>
      <c r="B8" s="41">
        <f>IF('Pipeline Input'!$C8=B$6,'Month Calculations'!$N7,0)</f>
        <v>29040</v>
      </c>
      <c r="C8" s="41">
        <f>IF('Pipeline Input'!$C8=C$6,'Month Calculations'!$N7,0)</f>
        <v>0</v>
      </c>
      <c r="D8" s="41">
        <f>IF('Pipeline Input'!$C8=D$6,'Month Calculations'!$N7,0)</f>
        <v>0</v>
      </c>
      <c r="E8" s="41">
        <f>IF('Pipeline Input'!$C8=E$6,'Month Calculations'!$N7,0)</f>
        <v>0</v>
      </c>
      <c r="F8" s="41">
        <f>IF('Pipeline Input'!$C8=F$6,'Month Calculations'!$N7,0)</f>
        <v>0</v>
      </c>
      <c r="G8" s="41">
        <f>IF('Pipeline Input'!$C8=G$6,'Month Calculations'!$N7,0)</f>
        <v>0</v>
      </c>
      <c r="H8" s="50">
        <f>IF('Pipeline Input'!$C8=H$6,'Month Calculations'!$N7,0)</f>
        <v>0</v>
      </c>
    </row>
    <row r="9" spans="1:8" ht="12.75">
      <c r="A9" s="49">
        <f>IF('Pipeline Input'!$C9=A$6,'Month Calculations'!$N8,0)</f>
        <v>0</v>
      </c>
      <c r="B9" s="41">
        <f>IF('Pipeline Input'!$C9=B$6,'Month Calculations'!$N8,0)</f>
        <v>0</v>
      </c>
      <c r="C9" s="41">
        <f>IF('Pipeline Input'!$C9=C$6,'Month Calculations'!$N8,0)</f>
        <v>48750</v>
      </c>
      <c r="D9" s="41">
        <f>IF('Pipeline Input'!$C9=D$6,'Month Calculations'!$N8,0)</f>
        <v>0</v>
      </c>
      <c r="E9" s="41">
        <f>IF('Pipeline Input'!$C9=E$6,'Month Calculations'!$N8,0)</f>
        <v>0</v>
      </c>
      <c r="F9" s="41">
        <f>IF('Pipeline Input'!$C9=F$6,'Month Calculations'!$N8,0)</f>
        <v>0</v>
      </c>
      <c r="G9" s="41">
        <f>IF('Pipeline Input'!$C9=G$6,'Month Calculations'!$N8,0)</f>
        <v>0</v>
      </c>
      <c r="H9" s="50">
        <f>IF('Pipeline Input'!$C9=H$6,'Month Calculations'!$N8,0)</f>
        <v>0</v>
      </c>
    </row>
    <row r="10" spans="1:8" ht="12.75">
      <c r="A10" s="49">
        <f>IF('Pipeline Input'!$C10=A$6,'Month Calculations'!$N9,0)</f>
        <v>0</v>
      </c>
      <c r="B10" s="41">
        <f>IF('Pipeline Input'!$C10=B$6,'Month Calculations'!$N9,0)</f>
        <v>0</v>
      </c>
      <c r="C10" s="41">
        <f>IF('Pipeline Input'!$C10=C$6,'Month Calculations'!$N9,0)</f>
        <v>0</v>
      </c>
      <c r="D10" s="41">
        <f>IF('Pipeline Input'!$C10=D$6,'Month Calculations'!$N9,0)</f>
        <v>59000</v>
      </c>
      <c r="E10" s="41">
        <f>IF('Pipeline Input'!$C10=E$6,'Month Calculations'!$N9,0)</f>
        <v>0</v>
      </c>
      <c r="F10" s="41">
        <f>IF('Pipeline Input'!$C10=F$6,'Month Calculations'!$N9,0)</f>
        <v>0</v>
      </c>
      <c r="G10" s="41">
        <f>IF('Pipeline Input'!$C10=G$6,'Month Calculations'!$N9,0)</f>
        <v>0</v>
      </c>
      <c r="H10" s="50">
        <f>IF('Pipeline Input'!$C10=H$6,'Month Calculations'!$N9,0)</f>
        <v>0</v>
      </c>
    </row>
    <row r="11" spans="1:8" ht="12.75">
      <c r="A11" s="49">
        <f>IF('Pipeline Input'!$C11=A$6,'Month Calculations'!$N10,0)</f>
        <v>0</v>
      </c>
      <c r="B11" s="41">
        <f>IF('Pipeline Input'!$C11=B$6,'Month Calculations'!$N10,0)</f>
        <v>0</v>
      </c>
      <c r="C11" s="41">
        <f>IF('Pipeline Input'!$C11=C$6,'Month Calculations'!$N10,0)</f>
        <v>0</v>
      </c>
      <c r="D11" s="41">
        <f>IF('Pipeline Input'!$C11=D$6,'Month Calculations'!$N10,0)</f>
        <v>0</v>
      </c>
      <c r="E11" s="41">
        <f>IF('Pipeline Input'!$C11=E$6,'Month Calculations'!$N10,0)</f>
        <v>74000</v>
      </c>
      <c r="F11" s="41">
        <f>IF('Pipeline Input'!$C11=F$6,'Month Calculations'!$N10,0)</f>
        <v>0</v>
      </c>
      <c r="G11" s="41">
        <f>IF('Pipeline Input'!$C11=G$6,'Month Calculations'!$N10,0)</f>
        <v>0</v>
      </c>
      <c r="H11" s="50">
        <f>IF('Pipeline Input'!$C11=H$6,'Month Calculations'!$N10,0)</f>
        <v>0</v>
      </c>
    </row>
    <row r="12" spans="1:8" ht="12.75">
      <c r="A12" s="49">
        <f>IF('Pipeline Input'!$C12=A$6,'Month Calculations'!$N11,0)</f>
        <v>0</v>
      </c>
      <c r="B12" s="41">
        <f>IF('Pipeline Input'!$C12=B$6,'Month Calculations'!$N11,0)</f>
        <v>0</v>
      </c>
      <c r="C12" s="41">
        <f>IF('Pipeline Input'!$C12=C$6,'Month Calculations'!$N11,0)</f>
        <v>0</v>
      </c>
      <c r="D12" s="41">
        <f>IF('Pipeline Input'!$C12=D$6,'Month Calculations'!$N11,0)</f>
        <v>0</v>
      </c>
      <c r="E12" s="41">
        <f>IF('Pipeline Input'!$C12=E$6,'Month Calculations'!$N11,0)</f>
        <v>0</v>
      </c>
      <c r="F12" s="41">
        <f>IF('Pipeline Input'!$C12=F$6,'Month Calculations'!$N11,0)</f>
        <v>105000</v>
      </c>
      <c r="G12" s="41">
        <f>IF('Pipeline Input'!$C12=G$6,'Month Calculations'!$N11,0)</f>
        <v>0</v>
      </c>
      <c r="H12" s="50">
        <f>IF('Pipeline Input'!$C12=H$6,'Month Calculations'!$N11,0)</f>
        <v>0</v>
      </c>
    </row>
    <row r="13" spans="1:8" ht="12.75">
      <c r="A13" s="49">
        <f>IF('Pipeline Input'!$C13=A$6,'Month Calculations'!$N12,0)</f>
        <v>0</v>
      </c>
      <c r="B13" s="41">
        <f>IF('Pipeline Input'!$C13=B$6,'Month Calculations'!$N12,0)</f>
        <v>0</v>
      </c>
      <c r="C13" s="41">
        <f>IF('Pipeline Input'!$C13=C$6,'Month Calculations'!$N12,0)</f>
        <v>0</v>
      </c>
      <c r="D13" s="41">
        <f>IF('Pipeline Input'!$C13=D$6,'Month Calculations'!$N12,0)</f>
        <v>0</v>
      </c>
      <c r="E13" s="41">
        <f>IF('Pipeline Input'!$C13=E$6,'Month Calculations'!$N12,0)</f>
        <v>0</v>
      </c>
      <c r="F13" s="41">
        <f>IF('Pipeline Input'!$C13=F$6,'Month Calculations'!$N12,0)</f>
        <v>0</v>
      </c>
      <c r="G13" s="41">
        <f>IF('Pipeline Input'!$C13=G$6,'Month Calculations'!$N12,0)</f>
        <v>104300</v>
      </c>
      <c r="H13" s="50">
        <f>IF('Pipeline Input'!$C13=H$6,'Month Calculations'!$N12,0)</f>
        <v>0</v>
      </c>
    </row>
    <row r="14" spans="1:8" ht="12.75">
      <c r="A14" s="49">
        <f>IF('Pipeline Input'!$C14=A$6,'Month Calculations'!$N13,0)</f>
        <v>0</v>
      </c>
      <c r="B14" s="41">
        <f>IF('Pipeline Input'!$C14=B$6,'Month Calculations'!$N13,0)</f>
        <v>0</v>
      </c>
      <c r="C14" s="41">
        <f>IF('Pipeline Input'!$C14=C$6,'Month Calculations'!$N13,0)</f>
        <v>0</v>
      </c>
      <c r="D14" s="41">
        <f>IF('Pipeline Input'!$C14=D$6,'Month Calculations'!$N13,0)</f>
        <v>0</v>
      </c>
      <c r="E14" s="41">
        <f>IF('Pipeline Input'!$C14=E$6,'Month Calculations'!$N13,0)</f>
        <v>0</v>
      </c>
      <c r="F14" s="41">
        <f>IF('Pipeline Input'!$C14=F$6,'Month Calculations'!$N13,0)</f>
        <v>0</v>
      </c>
      <c r="G14" s="41">
        <f>IF('Pipeline Input'!$C14=G$6,'Month Calculations'!$N13,0)</f>
        <v>0</v>
      </c>
      <c r="H14" s="50">
        <f>IF('Pipeline Input'!$C14=H$6,'Month Calculations'!$N13,0)</f>
        <v>106500</v>
      </c>
    </row>
    <row r="15" spans="1:8" ht="12.75">
      <c r="A15" s="49">
        <f>IF('Pipeline Input'!$C15=A$6,'Month Calculations'!$N14,0)</f>
        <v>151920</v>
      </c>
      <c r="B15" s="41">
        <f>IF('Pipeline Input'!$C15=B$6,'Month Calculations'!$N14,0)</f>
        <v>0</v>
      </c>
      <c r="C15" s="41">
        <f>IF('Pipeline Input'!$C15=C$6,'Month Calculations'!$N14,0)</f>
        <v>0</v>
      </c>
      <c r="D15" s="41">
        <f>IF('Pipeline Input'!$C15=D$6,'Month Calculations'!$N14,0)</f>
        <v>0</v>
      </c>
      <c r="E15" s="41">
        <f>IF('Pipeline Input'!$C15=E$6,'Month Calculations'!$N14,0)</f>
        <v>0</v>
      </c>
      <c r="F15" s="41">
        <f>IF('Pipeline Input'!$C15=F$6,'Month Calculations'!$N14,0)</f>
        <v>0</v>
      </c>
      <c r="G15" s="41">
        <f>IF('Pipeline Input'!$C15=G$6,'Month Calculations'!$N14,0)</f>
        <v>0</v>
      </c>
      <c r="H15" s="50">
        <f>IF('Pipeline Input'!$C15=H$6,'Month Calculations'!$N14,0)</f>
        <v>0</v>
      </c>
    </row>
    <row r="16" spans="1:8" ht="12.75">
      <c r="A16" s="49">
        <f>IF('Pipeline Input'!$C16=A$6,'Month Calculations'!$N15,0)</f>
        <v>0</v>
      </c>
      <c r="B16" s="41">
        <f>IF('Pipeline Input'!$C16=B$6,'Month Calculations'!$N15,0)</f>
        <v>0</v>
      </c>
      <c r="C16" s="41">
        <f>IF('Pipeline Input'!$C16=C$6,'Month Calculations'!$N15,0)</f>
        <v>0</v>
      </c>
      <c r="D16" s="41">
        <f>IF('Pipeline Input'!$C16=D$6,'Month Calculations'!$N15,0)</f>
        <v>0</v>
      </c>
      <c r="E16" s="41">
        <f>IF('Pipeline Input'!$C16=E$6,'Month Calculations'!$N15,0)</f>
        <v>0</v>
      </c>
      <c r="F16" s="41">
        <f>IF('Pipeline Input'!$C16=F$6,'Month Calculations'!$N15,0)</f>
        <v>146625</v>
      </c>
      <c r="G16" s="41">
        <f>IF('Pipeline Input'!$C16=G$6,'Month Calculations'!$N15,0)</f>
        <v>0</v>
      </c>
      <c r="H16" s="50">
        <f>IF('Pipeline Input'!$C16=H$6,'Month Calculations'!$N15,0)</f>
        <v>0</v>
      </c>
    </row>
    <row r="17" spans="1:8" ht="12.75">
      <c r="A17" s="49">
        <f>IF('Pipeline Input'!$C17=A$6,'Month Calculations'!$N16,0)</f>
        <v>147150</v>
      </c>
      <c r="B17" s="41">
        <f>IF('Pipeline Input'!$C17=B$6,'Month Calculations'!$N16,0)</f>
        <v>0</v>
      </c>
      <c r="C17" s="41">
        <f>IF('Pipeline Input'!$C17=C$6,'Month Calculations'!$N16,0)</f>
        <v>0</v>
      </c>
      <c r="D17" s="41">
        <f>IF('Pipeline Input'!$C17=D$6,'Month Calculations'!$N16,0)</f>
        <v>0</v>
      </c>
      <c r="E17" s="41">
        <f>IF('Pipeline Input'!$C17=E$6,'Month Calculations'!$N16,0)</f>
        <v>0</v>
      </c>
      <c r="F17" s="41">
        <f>IF('Pipeline Input'!$C17=F$6,'Month Calculations'!$N16,0)</f>
        <v>0</v>
      </c>
      <c r="G17" s="41">
        <f>IF('Pipeline Input'!$C17=G$6,'Month Calculations'!$N16,0)</f>
        <v>0</v>
      </c>
      <c r="H17" s="50">
        <f>IF('Pipeline Input'!$C17=H$6,'Month Calculations'!$N16,0)</f>
        <v>0</v>
      </c>
    </row>
    <row r="18" spans="1:8" ht="12.75">
      <c r="A18" s="49">
        <f>IF('Pipeline Input'!$C18=A$6,'Month Calculations'!$N17,0)</f>
        <v>0</v>
      </c>
      <c r="B18" s="41">
        <f>IF('Pipeline Input'!$C18=B$6,'Month Calculations'!$N17,0)</f>
        <v>0</v>
      </c>
      <c r="C18" s="41">
        <f>IF('Pipeline Input'!$C18=C$6,'Month Calculations'!$N17,0)</f>
        <v>0</v>
      </c>
      <c r="D18" s="41">
        <f>IF('Pipeline Input'!$C18=D$6,'Month Calculations'!$N17,0)</f>
        <v>0</v>
      </c>
      <c r="E18" s="41">
        <f>IF('Pipeline Input'!$C18=E$6,'Month Calculations'!$N17,0)</f>
        <v>0</v>
      </c>
      <c r="F18" s="41">
        <f>IF('Pipeline Input'!$C18=F$6,'Month Calculations'!$N17,0)</f>
        <v>147725</v>
      </c>
      <c r="G18" s="41">
        <f>IF('Pipeline Input'!$C18=G$6,'Month Calculations'!$N17,0)</f>
        <v>0</v>
      </c>
      <c r="H18" s="50">
        <f>IF('Pipeline Input'!$C18=H$6,'Month Calculations'!$N17,0)</f>
        <v>0</v>
      </c>
    </row>
    <row r="19" spans="1:8" ht="12.75">
      <c r="A19" s="49">
        <f>IF('Pipeline Input'!$C19=A$6,'Month Calculations'!$N18,0)</f>
        <v>0</v>
      </c>
      <c r="B19" s="41">
        <f>IF('Pipeline Input'!$C19=B$6,'Month Calculations'!$N18,0)</f>
        <v>0</v>
      </c>
      <c r="C19" s="41">
        <f>IF('Pipeline Input'!$C19=C$6,'Month Calculations'!$N18,0)</f>
        <v>0</v>
      </c>
      <c r="D19" s="41">
        <f>IF('Pipeline Input'!$C19=D$6,'Month Calculations'!$N18,0)</f>
        <v>0</v>
      </c>
      <c r="E19" s="41">
        <f>IF('Pipeline Input'!$C19=E$6,'Month Calculations'!$N18,0)</f>
        <v>16600</v>
      </c>
      <c r="F19" s="41">
        <f>IF('Pipeline Input'!$C19=F$6,'Month Calculations'!$N18,0)</f>
        <v>0</v>
      </c>
      <c r="G19" s="41">
        <f>IF('Pipeline Input'!$C19=G$6,'Month Calculations'!$N18,0)</f>
        <v>0</v>
      </c>
      <c r="H19" s="50">
        <f>IF('Pipeline Input'!$C19=H$6,'Month Calculations'!$N18,0)</f>
        <v>0</v>
      </c>
    </row>
    <row r="20" spans="1:8" ht="12.75">
      <c r="A20" s="49">
        <f>IF('Pipeline Input'!$C20=A$6,'Month Calculations'!$N19,0)</f>
        <v>18000</v>
      </c>
      <c r="B20" s="41">
        <f>IF('Pipeline Input'!$C20=B$6,'Month Calculations'!$N19,0)</f>
        <v>0</v>
      </c>
      <c r="C20" s="41">
        <f>IF('Pipeline Input'!$C20=C$6,'Month Calculations'!$N19,0)</f>
        <v>0</v>
      </c>
      <c r="D20" s="41">
        <f>IF('Pipeline Input'!$C20=D$6,'Month Calculations'!$N19,0)</f>
        <v>0</v>
      </c>
      <c r="E20" s="41">
        <f>IF('Pipeline Input'!$C20=E$6,'Month Calculations'!$N19,0)</f>
        <v>0</v>
      </c>
      <c r="F20" s="41">
        <f>IF('Pipeline Input'!$C20=F$6,'Month Calculations'!$N19,0)</f>
        <v>0</v>
      </c>
      <c r="G20" s="41">
        <f>IF('Pipeline Input'!$C20=G$6,'Month Calculations'!$N19,0)</f>
        <v>0</v>
      </c>
      <c r="H20" s="50">
        <f>IF('Pipeline Input'!$C20=H$6,'Month Calculations'!$N19,0)</f>
        <v>0</v>
      </c>
    </row>
    <row r="21" spans="1:8" ht="12.75">
      <c r="A21" s="49">
        <f>IF('Pipeline Input'!$C21=A$6,'Month Calculations'!$N20,0)</f>
        <v>0</v>
      </c>
      <c r="B21" s="41">
        <f>IF('Pipeline Input'!$C21=B$6,'Month Calculations'!$N20,0)</f>
        <v>28000</v>
      </c>
      <c r="C21" s="41">
        <f>IF('Pipeline Input'!$C21=C$6,'Month Calculations'!$N20,0)</f>
        <v>0</v>
      </c>
      <c r="D21" s="41">
        <f>IF('Pipeline Input'!$C21=D$6,'Month Calculations'!$N20,0)</f>
        <v>0</v>
      </c>
      <c r="E21" s="41">
        <f>IF('Pipeline Input'!$C21=E$6,'Month Calculations'!$N20,0)</f>
        <v>0</v>
      </c>
      <c r="F21" s="41">
        <f>IF('Pipeline Input'!$C21=F$6,'Month Calculations'!$N20,0)</f>
        <v>0</v>
      </c>
      <c r="G21" s="41">
        <f>IF('Pipeline Input'!$C21=G$6,'Month Calculations'!$N20,0)</f>
        <v>0</v>
      </c>
      <c r="H21" s="50">
        <f>IF('Pipeline Input'!$C21=H$6,'Month Calculations'!$N20,0)</f>
        <v>0</v>
      </c>
    </row>
    <row r="22" spans="1:8" ht="12.75">
      <c r="A22" s="49">
        <f>IF('Pipeline Input'!$C22=A$6,'Month Calculations'!$N21,0)</f>
        <v>0</v>
      </c>
      <c r="B22" s="41">
        <f>IF('Pipeline Input'!$C22=B$6,'Month Calculations'!$N21,0)</f>
        <v>0</v>
      </c>
      <c r="C22" s="41">
        <f>IF('Pipeline Input'!$C22=C$6,'Month Calculations'!$N21,0)</f>
        <v>0</v>
      </c>
      <c r="D22" s="41">
        <f>IF('Pipeline Input'!$C22=D$6,'Month Calculations'!$N21,0)</f>
        <v>0</v>
      </c>
      <c r="E22" s="41">
        <f>IF('Pipeline Input'!$C22=E$6,'Month Calculations'!$N21,0)</f>
        <v>0</v>
      </c>
      <c r="F22" s="41">
        <f>IF('Pipeline Input'!$C22=F$6,'Month Calculations'!$N21,0)</f>
        <v>46500</v>
      </c>
      <c r="G22" s="41">
        <f>IF('Pipeline Input'!$C22=G$6,'Month Calculations'!$N21,0)</f>
        <v>0</v>
      </c>
      <c r="H22" s="50">
        <f>IF('Pipeline Input'!$C22=H$6,'Month Calculations'!$N21,0)</f>
        <v>0</v>
      </c>
    </row>
    <row r="23" spans="1:8" ht="12.75">
      <c r="A23" s="49">
        <f>IF('Pipeline Input'!$C23=A$6,'Month Calculations'!$N22,0)</f>
        <v>0</v>
      </c>
      <c r="B23" s="41">
        <f>IF('Pipeline Input'!$C23=B$6,'Month Calculations'!$N22,0)</f>
        <v>0</v>
      </c>
      <c r="C23" s="41">
        <f>IF('Pipeline Input'!$C23=C$6,'Month Calculations'!$N22,0)</f>
        <v>86600</v>
      </c>
      <c r="D23" s="41">
        <f>IF('Pipeline Input'!$C23=D$6,'Month Calculations'!$N22,0)</f>
        <v>0</v>
      </c>
      <c r="E23" s="41">
        <f>IF('Pipeline Input'!$C23=E$6,'Month Calculations'!$N22,0)</f>
        <v>0</v>
      </c>
      <c r="F23" s="41">
        <f>IF('Pipeline Input'!$C23=F$6,'Month Calculations'!$N22,0)</f>
        <v>0</v>
      </c>
      <c r="G23" s="41">
        <f>IF('Pipeline Input'!$C23=G$6,'Month Calculations'!$N22,0)</f>
        <v>0</v>
      </c>
      <c r="H23" s="50">
        <f>IF('Pipeline Input'!$C23=H$6,'Month Calculations'!$N22,0)</f>
        <v>0</v>
      </c>
    </row>
    <row r="24" spans="1:8" ht="12.75">
      <c r="A24" s="49">
        <f>IF('Pipeline Input'!$C24=A$6,'Month Calculations'!$N23,0)</f>
        <v>87900</v>
      </c>
      <c r="B24" s="41">
        <f>IF('Pipeline Input'!$C24=B$6,'Month Calculations'!$N23,0)</f>
        <v>0</v>
      </c>
      <c r="C24" s="41">
        <f>IF('Pipeline Input'!$C24=C$6,'Month Calculations'!$N23,0)</f>
        <v>0</v>
      </c>
      <c r="D24" s="41">
        <f>IF('Pipeline Input'!$C24=D$6,'Month Calculations'!$N23,0)</f>
        <v>0</v>
      </c>
      <c r="E24" s="41">
        <f>IF('Pipeline Input'!$C24=E$6,'Month Calculations'!$N23,0)</f>
        <v>0</v>
      </c>
      <c r="F24" s="41">
        <f>IF('Pipeline Input'!$C24=F$6,'Month Calculations'!$N23,0)</f>
        <v>0</v>
      </c>
      <c r="G24" s="41">
        <f>IF('Pipeline Input'!$C24=G$6,'Month Calculations'!$N23,0)</f>
        <v>0</v>
      </c>
      <c r="H24" s="50">
        <f>IF('Pipeline Input'!$C24=H$6,'Month Calculations'!$N23,0)</f>
        <v>0</v>
      </c>
    </row>
    <row r="25" spans="1:8" ht="12.75">
      <c r="A25" s="49">
        <f>IF('Pipeline Input'!$C25=A$6,'Month Calculations'!$N24,0)</f>
        <v>0</v>
      </c>
      <c r="B25" s="41">
        <f>IF('Pipeline Input'!$C25=B$6,'Month Calculations'!$N24,0)</f>
        <v>0</v>
      </c>
      <c r="C25" s="41">
        <f>IF('Pipeline Input'!$C25=C$6,'Month Calculations'!$N24,0)</f>
        <v>0</v>
      </c>
      <c r="D25" s="41">
        <f>IF('Pipeline Input'!$C25=D$6,'Month Calculations'!$N24,0)</f>
        <v>141075</v>
      </c>
      <c r="E25" s="41">
        <f>IF('Pipeline Input'!$C25=E$6,'Month Calculations'!$N24,0)</f>
        <v>0</v>
      </c>
      <c r="F25" s="41">
        <f>IF('Pipeline Input'!$C25=F$6,'Month Calculations'!$N24,0)</f>
        <v>0</v>
      </c>
      <c r="G25" s="41">
        <f>IF('Pipeline Input'!$C25=G$6,'Month Calculations'!$N24,0)</f>
        <v>0</v>
      </c>
      <c r="H25" s="50">
        <f>IF('Pipeline Input'!$C25=H$6,'Month Calculations'!$N24,0)</f>
        <v>0</v>
      </c>
    </row>
    <row r="26" spans="1:8" ht="12.75">
      <c r="A26" s="49">
        <f>IF('Pipeline Input'!$C26=A$6,'Month Calculations'!$N25,0)</f>
        <v>0</v>
      </c>
      <c r="B26" s="41">
        <f>IF('Pipeline Input'!$C26=B$6,'Month Calculations'!$N25,0)</f>
        <v>153900</v>
      </c>
      <c r="C26" s="41">
        <f>IF('Pipeline Input'!$C26=C$6,'Month Calculations'!$N25,0)</f>
        <v>0</v>
      </c>
      <c r="D26" s="41">
        <f>IF('Pipeline Input'!$C26=D$6,'Month Calculations'!$N25,0)</f>
        <v>0</v>
      </c>
      <c r="E26" s="41">
        <f>IF('Pipeline Input'!$C26=E$6,'Month Calculations'!$N25,0)</f>
        <v>0</v>
      </c>
      <c r="F26" s="41">
        <f>IF('Pipeline Input'!$C26=F$6,'Month Calculations'!$N25,0)</f>
        <v>0</v>
      </c>
      <c r="G26" s="41">
        <f>IF('Pipeline Input'!$C26=G$6,'Month Calculations'!$N25,0)</f>
        <v>0</v>
      </c>
      <c r="H26" s="50">
        <f>IF('Pipeline Input'!$C26=H$6,'Month Calculations'!$N25,0)</f>
        <v>0</v>
      </c>
    </row>
    <row r="27" spans="1:8" ht="12.75">
      <c r="A27" s="49">
        <f>IF('Pipeline Input'!$C27=A$6,'Month Calculations'!$N26,0)</f>
        <v>0</v>
      </c>
      <c r="B27" s="41">
        <f>IF('Pipeline Input'!$C27=B$6,'Month Calculations'!$N26,0)</f>
        <v>0</v>
      </c>
      <c r="C27" s="41">
        <f>IF('Pipeline Input'!$C27=C$6,'Month Calculations'!$N26,0)</f>
        <v>0</v>
      </c>
      <c r="D27" s="41">
        <f>IF('Pipeline Input'!$C27=D$6,'Month Calculations'!$N26,0)</f>
        <v>0</v>
      </c>
      <c r="E27" s="41">
        <f>IF('Pipeline Input'!$C27=E$6,'Month Calculations'!$N26,0)</f>
        <v>0</v>
      </c>
      <c r="F27" s="41">
        <f>IF('Pipeline Input'!$C27=F$6,'Month Calculations'!$N26,0)</f>
        <v>15700</v>
      </c>
      <c r="G27" s="41">
        <f>IF('Pipeline Input'!$C27=G$6,'Month Calculations'!$N26,0)</f>
        <v>0</v>
      </c>
      <c r="H27" s="50">
        <f>IF('Pipeline Input'!$C27=H$6,'Month Calculations'!$N26,0)</f>
        <v>0</v>
      </c>
    </row>
    <row r="28" spans="1:8" ht="12.75">
      <c r="A28" s="80">
        <f>IF('Pipeline Input'!$C28=A$6,'Month Calculations'!$N27,0)</f>
        <v>0</v>
      </c>
      <c r="B28" s="81">
        <f>IF('Pipeline Input'!$C28=B$6,'Month Calculations'!$N27,0)</f>
        <v>0</v>
      </c>
      <c r="C28" s="81">
        <f>IF('Pipeline Input'!$C28=C$6,'Month Calculations'!$N27,0)</f>
        <v>0</v>
      </c>
      <c r="D28" s="81">
        <f>IF('Pipeline Input'!$C28=D$6,'Month Calculations'!$N27,0)</f>
        <v>0</v>
      </c>
      <c r="E28" s="81">
        <f>IF('Pipeline Input'!$C28=E$6,'Month Calculations'!$N27,0)</f>
        <v>121099.99999999999</v>
      </c>
      <c r="F28" s="81">
        <f>IF('Pipeline Input'!$C28=F$6,'Month Calculations'!$N27,0)</f>
        <v>0</v>
      </c>
      <c r="G28" s="81">
        <f>IF('Pipeline Input'!$C28=G$6,'Month Calculations'!$N27,0)</f>
        <v>0</v>
      </c>
      <c r="H28" s="82">
        <f>IF('Pipeline Input'!$C28=H$6,'Month Calculations'!$N27,0)</f>
        <v>0</v>
      </c>
    </row>
    <row r="29" spans="1:8" s="53" customFormat="1" ht="16.5" customHeight="1">
      <c r="A29" s="89">
        <f aca="true" t="shared" si="0" ref="A29:H29">SUM(A7:A28)</f>
        <v>419970</v>
      </c>
      <c r="B29" s="84">
        <f t="shared" si="0"/>
        <v>210940</v>
      </c>
      <c r="C29" s="84">
        <f t="shared" si="0"/>
        <v>135350</v>
      </c>
      <c r="D29" s="84">
        <f t="shared" si="0"/>
        <v>200075</v>
      </c>
      <c r="E29" s="84">
        <f t="shared" si="0"/>
        <v>211700</v>
      </c>
      <c r="F29" s="84">
        <f t="shared" si="0"/>
        <v>461550</v>
      </c>
      <c r="G29" s="84">
        <f t="shared" si="0"/>
        <v>104300</v>
      </c>
      <c r="H29" s="83">
        <f t="shared" si="0"/>
        <v>106500</v>
      </c>
    </row>
  </sheetData>
  <printOptions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E29"/>
  <sheetViews>
    <sheetView workbookViewId="0" topLeftCell="A1"/>
  </sheetViews>
  <sheetFormatPr defaultColWidth="9.140625" defaultRowHeight="12.75"/>
  <cols>
    <col min="1" max="1" width="23.140625" style="0" customWidth="1"/>
    <col min="2" max="2" width="20.57421875" style="0" customWidth="1"/>
    <col min="3" max="3" width="25.140625" style="0" customWidth="1"/>
    <col min="4" max="4" width="21.421875" style="0" customWidth="1"/>
    <col min="5" max="5" width="21.140625" style="0" customWidth="1"/>
  </cols>
  <sheetData>
    <row r="1" ht="15.75">
      <c r="A1" s="90" t="s">
        <v>119</v>
      </c>
    </row>
    <row r="2" ht="15.75">
      <c r="A2" s="54" t="s">
        <v>94</v>
      </c>
    </row>
    <row r="3" ht="12.75">
      <c r="A3" s="55" t="s">
        <v>0</v>
      </c>
    </row>
    <row r="4" ht="15">
      <c r="A4" s="1"/>
    </row>
    <row r="5" ht="15" customHeight="1" thickBot="1">
      <c r="A5" s="28" t="s">
        <v>118</v>
      </c>
    </row>
    <row r="6" spans="1:5" ht="14.25" customHeight="1" thickBot="1">
      <c r="A6" s="88" t="s">
        <v>91</v>
      </c>
      <c r="B6" s="63" t="s">
        <v>89</v>
      </c>
      <c r="C6" s="63" t="s">
        <v>90</v>
      </c>
      <c r="D6" s="63" t="s">
        <v>92</v>
      </c>
      <c r="E6" s="37" t="s">
        <v>98</v>
      </c>
    </row>
    <row r="7" spans="1:5" ht="12.75">
      <c r="A7" s="47">
        <f>IF('Pipeline Input'!$D7=A$6,'Month Calculations'!$N6,0)</f>
        <v>15000</v>
      </c>
      <c r="B7" s="43">
        <f>IF('Pipeline Input'!$D7=B$6,'Month Calculations'!$N6,0)</f>
        <v>0</v>
      </c>
      <c r="C7" s="43">
        <f>IF('Pipeline Input'!$D7=C$6,'Month Calculations'!$N6,0)</f>
        <v>0</v>
      </c>
      <c r="D7" s="43">
        <f>IF('Pipeline Input'!$D7=D$6,'Month Calculations'!$N6,0)</f>
        <v>0</v>
      </c>
      <c r="E7" s="48">
        <f>IF('Pipeline Input'!$D7=E$6,'Month Calculations'!$N6,0)</f>
        <v>0</v>
      </c>
    </row>
    <row r="8" spans="1:5" ht="12.75">
      <c r="A8" s="49">
        <f>IF('Pipeline Input'!$D8=A$6,'Month Calculations'!$N7,0)</f>
        <v>0</v>
      </c>
      <c r="B8" s="41">
        <f>IF('Pipeline Input'!$D8=B$6,'Month Calculations'!$N7,0)</f>
        <v>0</v>
      </c>
      <c r="C8" s="41">
        <f>IF('Pipeline Input'!$D8=C$6,'Month Calculations'!$N7,0)</f>
        <v>0</v>
      </c>
      <c r="D8" s="41">
        <f>IF('Pipeline Input'!$D8=D$6,'Month Calculations'!$N7,0)</f>
        <v>0</v>
      </c>
      <c r="E8" s="50">
        <f>IF('Pipeline Input'!$D8=E$6,'Month Calculations'!$N7,0)</f>
        <v>0</v>
      </c>
    </row>
    <row r="9" spans="1:5" ht="12.75">
      <c r="A9" s="49">
        <f>IF('Pipeline Input'!$D9=A$6,'Month Calculations'!$N8,0)</f>
        <v>0</v>
      </c>
      <c r="B9" s="41">
        <f>IF('Pipeline Input'!$D9=B$6,'Month Calculations'!$N8,0)</f>
        <v>48750</v>
      </c>
      <c r="C9" s="41">
        <f>IF('Pipeline Input'!$D9=C$6,'Month Calculations'!$N8,0)</f>
        <v>0</v>
      </c>
      <c r="D9" s="41">
        <f>IF('Pipeline Input'!$D9=D$6,'Month Calculations'!$N8,0)</f>
        <v>0</v>
      </c>
      <c r="E9" s="50">
        <f>IF('Pipeline Input'!$D9=E$6,'Month Calculations'!$N8,0)</f>
        <v>0</v>
      </c>
    </row>
    <row r="10" spans="1:5" ht="12.75">
      <c r="A10" s="49">
        <f>IF('Pipeline Input'!$D10=A$6,'Month Calculations'!$N9,0)</f>
        <v>0</v>
      </c>
      <c r="B10" s="41">
        <f>IF('Pipeline Input'!$D10=B$6,'Month Calculations'!$N9,0)</f>
        <v>0</v>
      </c>
      <c r="C10" s="41">
        <f>IF('Pipeline Input'!$D10=C$6,'Month Calculations'!$N9,0)</f>
        <v>59000</v>
      </c>
      <c r="D10" s="41">
        <f>IF('Pipeline Input'!$D10=D$6,'Month Calculations'!$N9,0)</f>
        <v>0</v>
      </c>
      <c r="E10" s="50">
        <f>IF('Pipeline Input'!$D10=E$6,'Month Calculations'!$N9,0)</f>
        <v>0</v>
      </c>
    </row>
    <row r="11" spans="1:5" ht="12.75">
      <c r="A11" s="49">
        <f>IF('Pipeline Input'!$D11=A$6,'Month Calculations'!$N10,0)</f>
        <v>0</v>
      </c>
      <c r="B11" s="41">
        <f>IF('Pipeline Input'!$D11=B$6,'Month Calculations'!$N10,0)</f>
        <v>0</v>
      </c>
      <c r="C11" s="41">
        <f>IF('Pipeline Input'!$D11=C$6,'Month Calculations'!$N10,0)</f>
        <v>0</v>
      </c>
      <c r="D11" s="41">
        <f>IF('Pipeline Input'!$D11=D$6,'Month Calculations'!$N10,0)</f>
        <v>74000</v>
      </c>
      <c r="E11" s="50">
        <f>IF('Pipeline Input'!$D11=E$6,'Month Calculations'!$N10,0)</f>
        <v>0</v>
      </c>
    </row>
    <row r="12" spans="1:5" ht="12.75">
      <c r="A12" s="49">
        <f>IF('Pipeline Input'!$D12=A$6,'Month Calculations'!$N11,0)</f>
        <v>0</v>
      </c>
      <c r="B12" s="41">
        <f>IF('Pipeline Input'!$D12=B$6,'Month Calculations'!$N11,0)</f>
        <v>0</v>
      </c>
      <c r="C12" s="41">
        <f>IF('Pipeline Input'!$D12=C$6,'Month Calculations'!$N11,0)</f>
        <v>0</v>
      </c>
      <c r="D12" s="41">
        <f>IF('Pipeline Input'!$D12=D$6,'Month Calculations'!$N11,0)</f>
        <v>0</v>
      </c>
      <c r="E12" s="50">
        <f>IF('Pipeline Input'!$D12=E$6,'Month Calculations'!$N11,0)</f>
        <v>105000</v>
      </c>
    </row>
    <row r="13" spans="1:5" ht="12.75">
      <c r="A13" s="49">
        <f>IF('Pipeline Input'!$D13=A$6,'Month Calculations'!$N12,0)</f>
        <v>0</v>
      </c>
      <c r="B13" s="41">
        <f>IF('Pipeline Input'!$D13=B$6,'Month Calculations'!$N12,0)</f>
        <v>0</v>
      </c>
      <c r="C13" s="41">
        <f>IF('Pipeline Input'!$D13=C$6,'Month Calculations'!$N12,0)</f>
        <v>0</v>
      </c>
      <c r="D13" s="41">
        <f>IF('Pipeline Input'!$D13=D$6,'Month Calculations'!$N12,0)</f>
        <v>0</v>
      </c>
      <c r="E13" s="50">
        <f>IF('Pipeline Input'!$D13=E$6,'Month Calculations'!$N12,0)</f>
        <v>0</v>
      </c>
    </row>
    <row r="14" spans="1:5" ht="12.75">
      <c r="A14" s="49">
        <f>IF('Pipeline Input'!$D14=A$6,'Month Calculations'!$N13,0)</f>
        <v>0</v>
      </c>
      <c r="B14" s="41">
        <f>IF('Pipeline Input'!$D14=B$6,'Month Calculations'!$N13,0)</f>
        <v>106500</v>
      </c>
      <c r="C14" s="41">
        <f>IF('Pipeline Input'!$D14=C$6,'Month Calculations'!$N13,0)</f>
        <v>0</v>
      </c>
      <c r="D14" s="41">
        <f>IF('Pipeline Input'!$D14=D$6,'Month Calculations'!$N13,0)</f>
        <v>0</v>
      </c>
      <c r="E14" s="50">
        <f>IF('Pipeline Input'!$D14=E$6,'Month Calculations'!$N13,0)</f>
        <v>0</v>
      </c>
    </row>
    <row r="15" spans="1:5" ht="12.75">
      <c r="A15" s="49">
        <f>IF('Pipeline Input'!$D15=A$6,'Month Calculations'!$N14,0)</f>
        <v>0</v>
      </c>
      <c r="B15" s="41">
        <f>IF('Pipeline Input'!$D15=B$6,'Month Calculations'!$N14,0)</f>
        <v>0</v>
      </c>
      <c r="C15" s="41">
        <f>IF('Pipeline Input'!$D15=C$6,'Month Calculations'!$N14,0)</f>
        <v>151920</v>
      </c>
      <c r="D15" s="41">
        <f>IF('Pipeline Input'!$D15=D$6,'Month Calculations'!$N14,0)</f>
        <v>0</v>
      </c>
      <c r="E15" s="50">
        <f>IF('Pipeline Input'!$D15=E$6,'Month Calculations'!$N14,0)</f>
        <v>0</v>
      </c>
    </row>
    <row r="16" spans="1:5" ht="12.75">
      <c r="A16" s="49">
        <f>IF('Pipeline Input'!$D16=A$6,'Month Calculations'!$N15,0)</f>
        <v>0</v>
      </c>
      <c r="B16" s="41">
        <f>IF('Pipeline Input'!$D16=B$6,'Month Calculations'!$N15,0)</f>
        <v>0</v>
      </c>
      <c r="C16" s="41">
        <f>IF('Pipeline Input'!$D16=C$6,'Month Calculations'!$N15,0)</f>
        <v>0</v>
      </c>
      <c r="D16" s="41">
        <f>IF('Pipeline Input'!$D16=D$6,'Month Calculations'!$N15,0)</f>
        <v>0</v>
      </c>
      <c r="E16" s="50">
        <f>IF('Pipeline Input'!$D16=E$6,'Month Calculations'!$N15,0)</f>
        <v>146625</v>
      </c>
    </row>
    <row r="17" spans="1:5" ht="12.75">
      <c r="A17" s="49">
        <f>IF('Pipeline Input'!$D17=A$6,'Month Calculations'!$N16,0)</f>
        <v>0</v>
      </c>
      <c r="B17" s="41">
        <f>IF('Pipeline Input'!$D17=B$6,'Month Calculations'!$N16,0)</f>
        <v>0</v>
      </c>
      <c r="C17" s="41">
        <f>IF('Pipeline Input'!$D17=C$6,'Month Calculations'!$N16,0)</f>
        <v>0</v>
      </c>
      <c r="D17" s="41">
        <f>IF('Pipeline Input'!$D17=D$6,'Month Calculations'!$N16,0)</f>
        <v>0</v>
      </c>
      <c r="E17" s="50">
        <f>IF('Pipeline Input'!$D17=E$6,'Month Calculations'!$N16,0)</f>
        <v>0</v>
      </c>
    </row>
    <row r="18" spans="1:5" ht="12.75">
      <c r="A18" s="49">
        <f>IF('Pipeline Input'!$D18=A$6,'Month Calculations'!$N17,0)</f>
        <v>0</v>
      </c>
      <c r="B18" s="41">
        <f>IF('Pipeline Input'!$D18=B$6,'Month Calculations'!$N17,0)</f>
        <v>0</v>
      </c>
      <c r="C18" s="41">
        <f>IF('Pipeline Input'!$D18=C$6,'Month Calculations'!$N17,0)</f>
        <v>147725</v>
      </c>
      <c r="D18" s="41">
        <f>IF('Pipeline Input'!$D18=D$6,'Month Calculations'!$N17,0)</f>
        <v>0</v>
      </c>
      <c r="E18" s="50">
        <f>IF('Pipeline Input'!$D18=E$6,'Month Calculations'!$N17,0)</f>
        <v>0</v>
      </c>
    </row>
    <row r="19" spans="1:5" ht="12.75">
      <c r="A19" s="49">
        <f>IF('Pipeline Input'!$D19=A$6,'Month Calculations'!$N18,0)</f>
        <v>0</v>
      </c>
      <c r="B19" s="41">
        <f>IF('Pipeline Input'!$D19=B$6,'Month Calculations'!$N18,0)</f>
        <v>0</v>
      </c>
      <c r="C19" s="41">
        <f>IF('Pipeline Input'!$D19=C$6,'Month Calculations'!$N18,0)</f>
        <v>0</v>
      </c>
      <c r="D19" s="41">
        <f>IF('Pipeline Input'!$D19=D$6,'Month Calculations'!$N18,0)</f>
        <v>0</v>
      </c>
      <c r="E19" s="50">
        <f>IF('Pipeline Input'!$D19=E$6,'Month Calculations'!$N18,0)</f>
        <v>16600</v>
      </c>
    </row>
    <row r="20" spans="1:5" ht="12.75">
      <c r="A20" s="49">
        <f>IF('Pipeline Input'!$D20=A$6,'Month Calculations'!$N19,0)</f>
        <v>0</v>
      </c>
      <c r="B20" s="41">
        <f>IF('Pipeline Input'!$D20=B$6,'Month Calculations'!$N19,0)</f>
        <v>0</v>
      </c>
      <c r="C20" s="41">
        <f>IF('Pipeline Input'!$D20=C$6,'Month Calculations'!$N19,0)</f>
        <v>0</v>
      </c>
      <c r="D20" s="41">
        <f>IF('Pipeline Input'!$D20=D$6,'Month Calculations'!$N19,0)</f>
        <v>0</v>
      </c>
      <c r="E20" s="50">
        <f>IF('Pipeline Input'!$D20=E$6,'Month Calculations'!$N19,0)</f>
        <v>0</v>
      </c>
    </row>
    <row r="21" spans="1:5" ht="12.75">
      <c r="A21" s="49">
        <f>IF('Pipeline Input'!$D21=A$6,'Month Calculations'!$N20,0)</f>
        <v>28000</v>
      </c>
      <c r="B21" s="41">
        <f>IF('Pipeline Input'!$D21=B$6,'Month Calculations'!$N20,0)</f>
        <v>0</v>
      </c>
      <c r="C21" s="41">
        <f>IF('Pipeline Input'!$D21=C$6,'Month Calculations'!$N20,0)</f>
        <v>0</v>
      </c>
      <c r="D21" s="41">
        <f>IF('Pipeline Input'!$D21=D$6,'Month Calculations'!$N20,0)</f>
        <v>0</v>
      </c>
      <c r="E21" s="50">
        <f>IF('Pipeline Input'!$D21=E$6,'Month Calculations'!$N20,0)</f>
        <v>0</v>
      </c>
    </row>
    <row r="22" spans="1:5" ht="12.75">
      <c r="A22" s="49">
        <f>IF('Pipeline Input'!$D22=A$6,'Month Calculations'!$N21,0)</f>
        <v>0</v>
      </c>
      <c r="B22" s="41">
        <f>IF('Pipeline Input'!$D22=B$6,'Month Calculations'!$N21,0)</f>
        <v>0</v>
      </c>
      <c r="C22" s="41">
        <f>IF('Pipeline Input'!$D22=C$6,'Month Calculations'!$N21,0)</f>
        <v>0</v>
      </c>
      <c r="D22" s="41">
        <f>IF('Pipeline Input'!$D22=D$6,'Month Calculations'!$N21,0)</f>
        <v>46500</v>
      </c>
      <c r="E22" s="50">
        <f>IF('Pipeline Input'!$D22=E$6,'Month Calculations'!$N21,0)</f>
        <v>0</v>
      </c>
    </row>
    <row r="23" spans="1:5" ht="12.75">
      <c r="A23" s="49">
        <f>IF('Pipeline Input'!$D23=A$6,'Month Calculations'!$N22,0)</f>
        <v>86600</v>
      </c>
      <c r="B23" s="41">
        <f>IF('Pipeline Input'!$D23=B$6,'Month Calculations'!$N22,0)</f>
        <v>0</v>
      </c>
      <c r="C23" s="41">
        <f>IF('Pipeline Input'!$D23=C$6,'Month Calculations'!$N22,0)</f>
        <v>0</v>
      </c>
      <c r="D23" s="41">
        <f>IF('Pipeline Input'!$D23=D$6,'Month Calculations'!$N22,0)</f>
        <v>0</v>
      </c>
      <c r="E23" s="50">
        <f>IF('Pipeline Input'!$D23=E$6,'Month Calculations'!$N22,0)</f>
        <v>0</v>
      </c>
    </row>
    <row r="24" spans="1:5" ht="12.75">
      <c r="A24" s="49">
        <f>IF('Pipeline Input'!$D24=A$6,'Month Calculations'!$N23,0)</f>
        <v>0</v>
      </c>
      <c r="B24" s="41">
        <f>IF('Pipeline Input'!$D24=B$6,'Month Calculations'!$N23,0)</f>
        <v>87900</v>
      </c>
      <c r="C24" s="41">
        <f>IF('Pipeline Input'!$D24=C$6,'Month Calculations'!$N23,0)</f>
        <v>0</v>
      </c>
      <c r="D24" s="41">
        <f>IF('Pipeline Input'!$D24=D$6,'Month Calculations'!$N23,0)</f>
        <v>0</v>
      </c>
      <c r="E24" s="50">
        <f>IF('Pipeline Input'!$D24=E$6,'Month Calculations'!$N23,0)</f>
        <v>0</v>
      </c>
    </row>
    <row r="25" spans="1:5" ht="12.75">
      <c r="A25" s="49">
        <f>IF('Pipeline Input'!$D25=A$6,'Month Calculations'!$N24,0)</f>
        <v>0</v>
      </c>
      <c r="B25" s="41">
        <f>IF('Pipeline Input'!$D25=B$6,'Month Calculations'!$N24,0)</f>
        <v>0</v>
      </c>
      <c r="C25" s="41">
        <f>IF('Pipeline Input'!$D25=C$6,'Month Calculations'!$N24,0)</f>
        <v>0</v>
      </c>
      <c r="D25" s="41">
        <f>IF('Pipeline Input'!$D25=D$6,'Month Calculations'!$N24,0)</f>
        <v>0</v>
      </c>
      <c r="E25" s="50">
        <f>IF('Pipeline Input'!$D25=E$6,'Month Calculations'!$N24,0)</f>
        <v>0</v>
      </c>
    </row>
    <row r="26" spans="1:5" ht="12.75">
      <c r="A26" s="49">
        <f>IF('Pipeline Input'!$D26=A$6,'Month Calculations'!$N25,0)</f>
        <v>0</v>
      </c>
      <c r="B26" s="41">
        <f>IF('Pipeline Input'!$D26=B$6,'Month Calculations'!$N25,0)</f>
        <v>0</v>
      </c>
      <c r="C26" s="41">
        <f>IF('Pipeline Input'!$D26=C$6,'Month Calculations'!$N25,0)</f>
        <v>0</v>
      </c>
      <c r="D26" s="41">
        <f>IF('Pipeline Input'!$D26=D$6,'Month Calculations'!$N25,0)</f>
        <v>0</v>
      </c>
      <c r="E26" s="50">
        <f>IF('Pipeline Input'!$D26=E$6,'Month Calculations'!$N25,0)</f>
        <v>153900</v>
      </c>
    </row>
    <row r="27" spans="1:5" ht="12.75">
      <c r="A27" s="49">
        <f>IF('Pipeline Input'!$D27=A$6,'Month Calculations'!$N26,0)</f>
        <v>0</v>
      </c>
      <c r="B27" s="41">
        <f>IF('Pipeline Input'!$D27=B$6,'Month Calculations'!$N26,0)</f>
        <v>0</v>
      </c>
      <c r="C27" s="41">
        <f>IF('Pipeline Input'!$D27=C$6,'Month Calculations'!$N26,0)</f>
        <v>15700</v>
      </c>
      <c r="D27" s="41">
        <f>IF('Pipeline Input'!$D27=D$6,'Month Calculations'!$N26,0)</f>
        <v>0</v>
      </c>
      <c r="E27" s="50">
        <f>IF('Pipeline Input'!$D27=E$6,'Month Calculations'!$N26,0)</f>
        <v>0</v>
      </c>
    </row>
    <row r="28" spans="1:5" ht="13.5" thickBot="1">
      <c r="A28" s="51">
        <f>IF('Pipeline Input'!$D28=A$6,'Month Calculations'!$N27,0)</f>
        <v>121099.99999999999</v>
      </c>
      <c r="B28" s="46">
        <f>IF('Pipeline Input'!$D28=B$6,'Month Calculations'!$N27,0)</f>
        <v>0</v>
      </c>
      <c r="C28" s="46">
        <f>IF('Pipeline Input'!$D28=C$6,'Month Calculations'!$N27,0)</f>
        <v>0</v>
      </c>
      <c r="D28" s="46">
        <f>IF('Pipeline Input'!$D28=D$6,'Month Calculations'!$N27,0)</f>
        <v>0</v>
      </c>
      <c r="E28" s="52">
        <f>IF('Pipeline Input'!$D28=E$6,'Month Calculations'!$N27,0)</f>
        <v>0</v>
      </c>
    </row>
    <row r="29" spans="1:5" ht="12.75">
      <c r="A29" s="87">
        <f>SUM(A7:A28)</f>
        <v>250700</v>
      </c>
      <c r="B29" s="86">
        <f>SUM(B7:B28)</f>
        <v>243150</v>
      </c>
      <c r="C29" s="86">
        <f>SUM(C7:C28)</f>
        <v>374345</v>
      </c>
      <c r="D29" s="86">
        <f>SUM(D7:D28)</f>
        <v>120500</v>
      </c>
      <c r="E29" s="83">
        <f>SUM(E7:E28)</f>
        <v>422125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2004-07-23T21:15:11Z</cp:lastPrinted>
  <dcterms:created xsi:type="dcterms:W3CDTF">2004-04-21T00:27:30Z</dcterms:created>
  <dcterms:modified xsi:type="dcterms:W3CDTF">2011-01-28T16:07:55Z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TC011426531033</vt:lpwstr>
  </property>
</Properties>
</file>