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3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2.xml" ContentType="application/vnd.openxmlformats-officedocument.spreadsheetml.table+xml"/>
  <Override PartName="/xl/tables/table11.xml" ContentType="application/vnd.openxmlformats-officedocument.spreadsheetml.table+xml"/>
  <Override PartName="/xl/tables/table8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4000" windowHeight="13635" activeTab="0"/>
  </bookViews>
  <sheets>
    <sheet name="PERSONAL BUDGET" sheetId="1" r:id="rId1"/>
  </sheets>
  <definedNames>
    <definedName name="LastCol">COUNTA('PERSONAL BUDGET'!$3:$3)+1</definedName>
    <definedName name="PrintArea_SET">OFFSET('PERSONAL BUDGET'!$A$1,,,MATCH(REPT("z",255),'PERSONAL BUDGET'!$A:$A),LastCol)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<sst xmlns="http://schemas.openxmlformats.org/spreadsheetml/2006/main" count="134" uniqueCount="89">
  <si>
    <t>Wages</t>
  </si>
  <si>
    <t>Interest/dividends</t>
  </si>
  <si>
    <t>Miscellaneous</t>
  </si>
  <si>
    <t>Utilities</t>
  </si>
  <si>
    <t xml:space="preserve">Groceries </t>
  </si>
  <si>
    <t>Child care</t>
  </si>
  <si>
    <t>Dry cleaning</t>
  </si>
  <si>
    <t>Dining out</t>
  </si>
  <si>
    <t>Housecleaning service</t>
  </si>
  <si>
    <t>Dog walker</t>
  </si>
  <si>
    <t>Gas/fuel</t>
  </si>
  <si>
    <t>Insurance</t>
  </si>
  <si>
    <t>Repairs</t>
  </si>
  <si>
    <t>Car wash/detailing services</t>
  </si>
  <si>
    <t>Parking</t>
  </si>
  <si>
    <t>Public transportation</t>
  </si>
  <si>
    <t>Cable TV</t>
  </si>
  <si>
    <t>Video/DVD rentals</t>
  </si>
  <si>
    <t>Movies/plays</t>
  </si>
  <si>
    <t>Concerts/clubs</t>
  </si>
  <si>
    <t>Health club dues</t>
  </si>
  <si>
    <t>Prescriptions</t>
  </si>
  <si>
    <t>Over-the-counter drugs</t>
  </si>
  <si>
    <t>Co-payments/out-of-pocket</t>
  </si>
  <si>
    <t>Veterinarians/pet medicines</t>
  </si>
  <si>
    <t>Life insurance</t>
  </si>
  <si>
    <t>Plane fare</t>
  </si>
  <si>
    <t>Accommodations</t>
  </si>
  <si>
    <t>Food</t>
  </si>
  <si>
    <t>Souvenirs</t>
  </si>
  <si>
    <t>Pet boarding</t>
  </si>
  <si>
    <t>Rental car</t>
  </si>
  <si>
    <t>Gym fees</t>
  </si>
  <si>
    <t>Sports equipment</t>
  </si>
  <si>
    <t>Team dues</t>
  </si>
  <si>
    <t>Toys/child gear</t>
  </si>
  <si>
    <t>Magazines</t>
  </si>
  <si>
    <t>Newspapers</t>
  </si>
  <si>
    <t>Internet connection</t>
  </si>
  <si>
    <t>Public radio</t>
  </si>
  <si>
    <t>Public television</t>
  </si>
  <si>
    <t>Religious organizations</t>
  </si>
  <si>
    <t>Charity</t>
  </si>
  <si>
    <t>Clothing</t>
  </si>
  <si>
    <t>Gifts</t>
  </si>
  <si>
    <t>Salon/barber</t>
  </si>
  <si>
    <t>Books</t>
  </si>
  <si>
    <t>Music (CDs, etc.)</t>
  </si>
  <si>
    <t>Long-term savings</t>
  </si>
  <si>
    <t>Retirement (401k, Roth IRA)</t>
  </si>
  <si>
    <t>Credit card payments</t>
  </si>
  <si>
    <t>Income tax (additional)</t>
  </si>
  <si>
    <t>Other obligations</t>
  </si>
  <si>
    <t xml:space="preserve">   Other</t>
  </si>
  <si>
    <t>Total expenses</t>
  </si>
  <si>
    <t>Cash short/extra</t>
  </si>
  <si>
    <t>Total</t>
  </si>
  <si>
    <t>INCOME</t>
  </si>
  <si>
    <t>EXPENSES</t>
  </si>
  <si>
    <t>HOME</t>
  </si>
  <si>
    <t>TRANSPORTATION</t>
  </si>
  <si>
    <t>DAILY LIVING</t>
  </si>
  <si>
    <t>ENTERTAINMENT</t>
  </si>
  <si>
    <t>HEALTH</t>
  </si>
  <si>
    <t>VACATIONS</t>
  </si>
  <si>
    <t>RECREATION</t>
  </si>
  <si>
    <t>DUES/SUBSCRIPTION</t>
  </si>
  <si>
    <t>PERSONAL</t>
  </si>
  <si>
    <t>FINANCIAL OBLIGATIONS</t>
  </si>
  <si>
    <t>MISC PAYMENTS</t>
  </si>
  <si>
    <t>TOTALS</t>
  </si>
  <si>
    <t>PERSONAL BUDGET</t>
  </si>
  <si>
    <t>JAN</t>
  </si>
  <si>
    <t>FEB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</si>
  <si>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</si>
  <si>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</si>
  <si>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</si>
  <si>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</si>
  <si>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</si>
  <si>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</si>
  <si>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</si>
  <si>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</si>
  <si>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</si>
  <si>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</si>
  <si>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</t>
  </si>
  <si>
    <t>REVENUE</t>
  </si>
  <si>
    <t>Mortgage</t>
  </si>
  <si>
    <t>Services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</si>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</sst>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>
    <font>
      <sz val="10"/>
      <color theme="1" tint="0.14993999898433685"/>
      <name val="Tahoma"/>
      <family val="2"/>
      <scheme val="minor"/>
    </font>
    <font>
      <sz val="10"/>
      <name val="Arial"/>
      <family val="2"/>
    </font>
    <font>
      <b/>
      <sz val="10"/>
      <color theme="1" tint="0.14991000294685364"/>
      <name val="Trebuchet MS"/>
      <family val="2"/>
      <scheme val="major"/>
    </font>
    <font>
      <sz val="11"/>
      <color theme="1" tint="0.14993999898433685"/>
      <name val="Trebuchet MS"/>
      <family val="2"/>
      <scheme val="major"/>
    </font>
    <font>
      <sz val="22"/>
      <color theme="1" tint="0.14993999898433685"/>
      <name val="Trebuchet MS"/>
      <family val="2"/>
      <scheme val="major"/>
    </font>
  </fonts>
  <fills count="8">
    <fill>
      <patternFill/>
    </fill>
    <fill>
      <patternFill patternType="gray125"/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</fills>
  <borders count="3">
    <border>
      <left/>
      <right/>
      <top/>
      <bottom/>
      <diagonal/>
    </border>
    <border>
      <left/>
      <right/>
      <top/>
      <bottom style="medium">
        <color theme="4" tint="-0.24993999302387238"/>
      </bottom>
    </border>
    <border>
      <left/>
      <right/>
      <top/>
      <bottom style="medium">
        <color theme="5" tint="-0.24993999302387238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Protection="0">
      <alignment vertical="center"/>
    </xf>
    <xf numFmtId="0" fontId="3" fillId="0" borderId="1" applyNumberFormat="0" applyFill="0" applyProtection="0">
      <alignment vertical="center"/>
    </xf>
    <xf numFmtId="0" fontId="2" fillId="2" borderId="0" applyNumberFormat="0" applyProtection="0">
      <alignment vertical="center"/>
    </xf>
    <xf numFmtId="0" fontId="2" fillId="3" borderId="0" applyNumberFormat="0" applyProtection="0">
      <alignment vertical="center"/>
    </xf>
  </cellStyleXfs>
  <cellXfs count="14">
    <xf numFmtId="0" fontId="0" fillId="0" borderId="0" xfId="0" applyAlignment="1">
      <alignment vertical="center"/>
    </xf>
    <xf numFmtId="0" fontId="4" fillId="0" borderId="0" xfId="20" applyAlignment="1">
      <alignment vertical="center"/>
    </xf>
    <xf numFmtId="0" fontId="3" fillId="0" borderId="1" xfId="21" applyAlignment="1">
      <alignment vertical="center"/>
    </xf>
    <xf numFmtId="0" fontId="2" fillId="4" borderId="0" xfId="22" applyAlignment="1">
      <alignment vertical="center"/>
    </xf>
    <xf numFmtId="0" fontId="3" fillId="0" borderId="2" xfId="21" applyBorder="1" applyAlignment="1">
      <alignment vertical="center"/>
    </xf>
    <xf numFmtId="0" fontId="2" fillId="5" borderId="0" xfId="23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21" applyAlignment="1">
      <alignment horizontal="right" vertical="center"/>
    </xf>
    <xf numFmtId="0" fontId="2" fillId="6" borderId="0" xfId="22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3" fillId="0" borderId="2" xfId="21" applyBorder="1" applyAlignment="1">
      <alignment horizontal="right" vertical="center"/>
    </xf>
    <xf numFmtId="0" fontId="2" fillId="7" borderId="0" xfId="23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Heading 4" xfId="23"/>
  </cellStyles>
  <dxfs count="378"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textRotation="0" wrapText="1" shrinkToFit="1" readingOrder="0"/>
    </dxf>
    <dxf>
      <font>
        <color rgb="FF9C0006"/>
      </font>
      <border/>
    </dxf>
    <dxf>
      <font>
        <b/>
        <i val="0"/>
        <color theme="6" tint="-0.4999699890613556"/>
      </font>
      <fill>
        <patternFill>
          <bgColor theme="6" tint="0.7999799847602844"/>
        </patternFill>
      </fill>
    </dxf>
    <dxf>
      <font>
        <b/>
        <i val="0"/>
        <color theme="6" tint="-0.4999699890613556"/>
      </font>
      <fill>
        <patternFill>
          <bgColor theme="6" tint="0.7999799847602844"/>
        </patternFill>
      </fill>
    </dxf>
    <dxf>
      <font>
        <b val="0"/>
        <i val="0"/>
        <color theme="6" tint="-0.4999699890613556"/>
      </font>
      <fill>
        <patternFill patternType="solid">
          <fgColor theme="6" tint="0.7999799847602844"/>
          <bgColor theme="6" tint="0.7999799847602844"/>
        </patternFill>
      </fill>
    </dxf>
    <dxf>
      <font>
        <b val="0"/>
        <i val="0"/>
        <color theme="6" tint="-0.4999699890613556"/>
      </font>
      <fill>
        <patternFill patternType="solid">
          <fgColor theme="6" tint="0.7999799847602844"/>
          <bgColor theme="6" tint="0.7999799847602844"/>
        </patternFill>
      </fill>
    </dxf>
    <dxf>
      <font>
        <b/>
        <i val="0"/>
        <color theme="6" tint="-0.4999699890613556"/>
      </font>
      <fill>
        <patternFill>
          <bgColor theme="6" tint="0.7999799847602844"/>
        </patternFill>
      </fill>
    </dxf>
    <dxf>
      <font>
        <b/>
        <i val="0"/>
        <color theme="6" tint="-0.4999699890613556"/>
      </font>
      <fill>
        <patternFill>
          <bgColor theme="6" tint="0.7999799847602844"/>
        </patternFill>
      </fill>
    </dxf>
    <dxf>
      <font>
        <b val="0"/>
        <i val="0"/>
        <color theme="6" tint="-0.4999699890613556"/>
      </font>
      <border>
        <top style="thin">
          <color theme="6" tint="-0.24993999302387238"/>
        </top>
      </border>
    </dxf>
    <dxf>
      <font>
        <b val="0"/>
        <i val="0"/>
        <color theme="6" tint="-0.4999699890613556"/>
      </font>
      <border>
        <bottom style="thin">
          <color theme="6" tint="-0.24993999302387238"/>
        </bottom>
      </border>
    </dxf>
    <dxf>
      <font>
        <b val="0"/>
        <i val="0"/>
        <color theme="6" tint="-0.4999699890613556"/>
      </font>
      <border>
        <top style="thin">
          <color theme="6" tint="-0.24993999302387238"/>
        </top>
        <bottom style="thin">
          <color theme="6" tint="-0.24993999302387238"/>
        </bottom>
      </border>
    </dxf>
    <dxf>
      <font>
        <b/>
        <i val="0"/>
        <color theme="5" tint="-0.4999699890613556"/>
      </font>
      <fill>
        <patternFill>
          <bgColor theme="5" tint="0.7999799847602844"/>
        </patternFill>
      </fill>
    </dxf>
    <dxf>
      <font>
        <b/>
        <i val="0"/>
        <color theme="5" tint="-0.4999699890613556"/>
      </font>
      <fill>
        <patternFill>
          <bgColor theme="5" tint="0.7999799847602844"/>
        </patternFill>
      </fill>
    </dxf>
    <dxf>
      <font>
        <b val="0"/>
        <i val="0"/>
        <color theme="5" tint="-0.4999699890613556"/>
      </font>
      <fill>
        <patternFill patternType="solid">
          <fgColor theme="5" tint="0.7999799847602844"/>
          <bgColor theme="5" tint="0.7999799847602844"/>
        </patternFill>
      </fill>
    </dxf>
    <dxf>
      <font>
        <b val="0"/>
        <i val="0"/>
        <color theme="5" tint="-0.4999699890613556"/>
      </font>
      <fill>
        <patternFill patternType="solid">
          <fgColor theme="5" tint="0.7999799847602844"/>
          <bgColor theme="5" tint="0.7999799847602844"/>
        </patternFill>
      </fill>
    </dxf>
    <dxf>
      <font>
        <b/>
        <i val="0"/>
        <color theme="5" tint="-0.4999699890613556"/>
      </font>
      <fill>
        <patternFill>
          <bgColor theme="5" tint="0.7999799847602844"/>
        </patternFill>
      </fill>
    </dxf>
    <dxf>
      <font>
        <b/>
        <i val="0"/>
        <color theme="5" tint="-0.4999699890613556"/>
      </font>
    </dxf>
    <dxf>
      <font>
        <b val="0"/>
        <i val="0"/>
        <color theme="5" tint="-0.4999699890613556"/>
      </font>
      <border>
        <top style="thin">
          <color theme="5" tint="-0.24993999302387238"/>
        </top>
      </border>
    </dxf>
    <dxf>
      <font>
        <b val="0"/>
        <i val="0"/>
        <color theme="5" tint="-0.4999699890613556"/>
      </font>
      <border>
        <bottom style="thin">
          <color theme="5" tint="-0.24993999302387238"/>
        </bottom>
      </border>
    </dxf>
    <dxf>
      <font>
        <b val="0"/>
        <i val="0"/>
        <color theme="5" tint="-0.4999699890613556"/>
      </font>
      <border>
        <top style="thin">
          <color theme="5" tint="-0.24993999302387238"/>
        </top>
        <bottom style="thin">
          <color theme="5" tint="-0.24993999302387238"/>
        </bottom>
      </border>
    </dxf>
    <dxf>
      <font>
        <b/>
        <i val="0"/>
        <color theme="4" tint="-0.4999699890613556"/>
      </font>
      <fill>
        <patternFill>
          <bgColor theme="4" tint="0.7999799847602844"/>
        </patternFill>
      </fill>
    </dxf>
    <dxf>
      <font>
        <b/>
        <i val="0"/>
        <color theme="4" tint="-0.4999699890613556"/>
      </font>
      <fill>
        <patternFill>
          <bgColor theme="4" tint="0.7999799847602844"/>
        </patternFill>
      </fill>
    </dxf>
    <dxf>
      <font>
        <b val="0"/>
        <i val="0"/>
        <color theme="4" tint="-0.4999699890613556"/>
      </font>
      <fill>
        <patternFill>
          <bgColor theme="4" tint="0.7999799847602844"/>
        </patternFill>
      </fill>
    </dxf>
    <dxf>
      <font>
        <b val="0"/>
        <i val="0"/>
        <color theme="4" tint="-0.4999699890613556"/>
      </font>
      <fill>
        <patternFill patternType="solid">
          <fgColor theme="4" tint="0.7999500036239624"/>
          <bgColor theme="4" tint="0.7999799847602844"/>
        </patternFill>
      </fill>
    </dxf>
    <dxf>
      <font>
        <b/>
        <i val="0"/>
        <color theme="4" tint="-0.4999699890613556"/>
      </font>
      <fill>
        <patternFill>
          <bgColor theme="4" tint="0.7999799847602844"/>
        </patternFill>
      </fill>
    </dxf>
    <dxf>
      <font>
        <b/>
        <i val="0"/>
        <color theme="4" tint="-0.4999699890613556"/>
      </font>
    </dxf>
    <dxf>
      <font>
        <b val="0"/>
        <i val="0"/>
        <color theme="4" tint="-0.4999699890613556"/>
      </font>
      <fill>
        <patternFill patternType="none"/>
      </fill>
      <border>
        <top style="thin">
          <color theme="4" tint="-0.24993999302387238"/>
        </top>
      </border>
    </dxf>
    <dxf>
      <border>
        <left/>
        <right/>
        <top/>
        <bottom style="thin">
          <color theme="4" tint="-0.4999699890613556"/>
        </bottom>
        <vertical/>
        <horizontal/>
      </border>
    </dxf>
    <dxf>
      <font>
        <b val="0"/>
        <i val="0"/>
        <color theme="4" tint="-0.4999699890613556"/>
      </font>
      <border>
        <top style="thin">
          <color theme="4" tint="-0.24993999302387238"/>
        </top>
        <bottom style="thin">
          <color theme="4" tint="-0.24993999302387238"/>
        </bottom>
      </border>
    </dxf>
  </dxfs>
  <tableStyles count="3" defaultTableStyle="Personal Budget - Expense" defaultPivotStyle="PivotStyleLight16">
    <tableStyle name="Persona Budget - Revenue" pivot="0" count="9">
      <tableStyleElement type="wholeTable" dxfId="377"/>
      <tableStyleElement type="headerRow" dxfId="376"/>
      <tableStyleElement type="totalRow" dxfId="375"/>
      <tableStyleElement type="firstColumn" dxfId="374"/>
      <tableStyleElement type="lastColumn" dxfId="373"/>
      <tableStyleElement type="firstRowStripe" dxfId="372"/>
      <tableStyleElement type="firstColumnStripe" dxfId="371"/>
      <tableStyleElement type="firstTotalCell" dxfId="370"/>
      <tableStyleElement type="lastTotalCell" dxfId="369"/>
    </tableStyle>
    <tableStyle name="Personal Budget - Expense" pivot="0" count="9">
      <tableStyleElement type="wholeTable" dxfId="368"/>
      <tableStyleElement type="headerRow" dxfId="367"/>
      <tableStyleElement type="totalRow" dxfId="366"/>
      <tableStyleElement type="firstColumn" dxfId="365"/>
      <tableStyleElement type="lastColumn" dxfId="364"/>
      <tableStyleElement type="firstRowStripe" dxfId="363"/>
      <tableStyleElement type="firstColumnStripe" dxfId="362"/>
      <tableStyleElement type="firstTotalCell" dxfId="361"/>
      <tableStyleElement type="lastTotalCell" dxfId="360"/>
    </tableStyle>
    <tableStyle name="Personal Budget - Total" pivot="0" count="9">
      <tableStyleElement type="wholeTable" dxfId="359"/>
      <tableStyleElement type="headerRow" dxfId="358"/>
      <tableStyleElement type="totalRow" dxfId="357"/>
      <tableStyleElement type="firstColumn" dxfId="356"/>
      <tableStyleElement type="lastColumn" dxfId="355"/>
      <tableStyleElement type="firstRowStripe" dxfId="354"/>
      <tableStyleElement type="firstColumnStripe" dxfId="353"/>
      <tableStyleElement type="firstTotalCell" dxfId="352"/>
      <tableStyleElement type="lastTotalCell" dxfId="35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blIncome" displayName="tblIncome" ref="A5:O8" headerRowCount="0" totalsRowCount="1">
  <tableColumns count="15">
    <tableColumn id="1" name="INCOME" totalsRowLabel="Total"/>
    <tableColumn id="2" name="Jan" dataDxfId="349" totalsRowFunction="sum" totalsRowDxfId="348"/>
    <tableColumn id="3" name="Feb" dataDxfId="347" totalsRowFunction="sum" totalsRowDxfId="346"/>
    <tableColumn id="4" name="March" dataDxfId="345" totalsRowFunction="sum" totalsRowDxfId="344"/>
    <tableColumn id="5" name="April" dataDxfId="343" totalsRowFunction="sum" totalsRowDxfId="342"/>
    <tableColumn id="6" name="May" dataDxfId="341" totalsRowFunction="sum" totalsRowDxfId="340"/>
    <tableColumn id="7" name="June" dataDxfId="339" totalsRowFunction="sum" totalsRowDxfId="338"/>
    <tableColumn id="8" name="July" dataDxfId="337" totalsRowFunction="sum" totalsRowDxfId="336"/>
    <tableColumn id="9" name="Aug" dataDxfId="335" totalsRowFunction="sum" totalsRowDxfId="334"/>
    <tableColumn id="10" name="Sept" dataDxfId="333" totalsRowFunction="sum" totalsRowDxfId="332"/>
    <tableColumn id="11" name="Oct" dataDxfId="331" totalsRowFunction="sum" totalsRowDxfId="330"/>
    <tableColumn id="12" name="Nov" dataDxfId="329" totalsRowFunction="sum" totalsRowDxfId="328"/>
    <tableColumn id="13" name="Dec" dataDxfId="327" totalsRowFunction="sum" totalsRowDxfId="326"/>
    <tableColumn id="14" name="Year" dataDxfId="325" totalsRowFunction="sum" totalsRowDxfId="324">
      <calculatedColumnFormula>SUM(tblIncome[[#This Row],[Jan]:[Dec]])</calculatedColumnFormula>
    </tableColumn>
    <tableColumn id="15" name="Column1" dataDxfId="323" totalsRowDxfId="322"/>
  </tableColumns>
  <tableStyleInfo name="Persona Budget - Revenue" showFirstColumn="0" showLastColumn="0" showRowStripes="0" showColumnStripes="1"/>
</table>
</file>

<file path=xl/tables/table10.xml><?xml version="1.0" encoding="utf-8"?>
<table xmlns="http://schemas.openxmlformats.org/spreadsheetml/2006/main" id="10" name="tblPersonal" displayName="tblPersonal" ref="A81:O86" headerRowCount="0" totalsRowCount="1">
  <tableColumns count="15">
    <tableColumn id="1" name="Personal" totalsRowLabel="Total"/>
    <tableColumn id="2" name="Jan" dataDxfId="97" totalsRowFunction="sum" totalsRowDxfId="96"/>
    <tableColumn id="3" name="Feb" dataDxfId="95" totalsRowFunction="sum" totalsRowDxfId="94"/>
    <tableColumn id="4" name="March" dataDxfId="93" totalsRowFunction="sum" totalsRowDxfId="92"/>
    <tableColumn id="5" name="April" dataDxfId="91" totalsRowFunction="sum" totalsRowDxfId="90"/>
    <tableColumn id="6" name="May" dataDxfId="89" totalsRowFunction="sum" totalsRowDxfId="88"/>
    <tableColumn id="7" name="June" dataDxfId="87" totalsRowFunction="sum" totalsRowDxfId="86"/>
    <tableColumn id="8" name="July" dataDxfId="85" totalsRowFunction="sum" totalsRowDxfId="84"/>
    <tableColumn id="9" name="Aug" dataDxfId="83" totalsRowFunction="sum" totalsRowDxfId="82"/>
    <tableColumn id="10" name="Sept" dataDxfId="81" totalsRowFunction="sum" totalsRowDxfId="80"/>
    <tableColumn id="11" name="Oct" dataDxfId="79" totalsRowFunction="sum" totalsRowDxfId="78"/>
    <tableColumn id="12" name="Nov" dataDxfId="77" totalsRowFunction="sum" totalsRowDxfId="76"/>
    <tableColumn id="13" name="Dec" dataDxfId="75" totalsRowFunction="sum" totalsRowDxfId="74"/>
    <tableColumn id="14" name="Year" dataDxfId="73" totalsRowFunction="sum" totalsRowDxfId="72">
      <calculatedColumnFormula>SUM(tblPersonal[[#This Row],[Jan]:[Dec]])</calculatedColumnFormula>
    </tableColumn>
    <tableColumn id="15" name="Column1" dataDxfId="71" totalsRowDxfId="70"/>
  </tableColumns>
  <tableStyleInfo name="Personal Budget - Expense" showFirstColumn="0" showLastColumn="0" showRowStripes="0" showColumnStripes="1"/>
</table>
</file>

<file path=xl/tables/table11.xml><?xml version="1.0" encoding="utf-8"?>
<table xmlns="http://schemas.openxmlformats.org/spreadsheetml/2006/main" id="11" name="tblFinancial" displayName="tblFinancial" ref="A89:O94" headerRowCount="0" totalsRowCount="1">
  <tableColumns count="15">
    <tableColumn id="1" name="Financial obligations" totalsRowLabel="Total"/>
    <tableColumn id="2" name="Jan" dataDxfId="69" totalsRowFunction="sum" totalsRowDxfId="68"/>
    <tableColumn id="3" name="Feb" dataDxfId="67" totalsRowFunction="sum" totalsRowDxfId="66"/>
    <tableColumn id="4" name="March" dataDxfId="65" totalsRowFunction="sum" totalsRowDxfId="64"/>
    <tableColumn id="5" name="April" dataDxfId="63" totalsRowFunction="sum" totalsRowDxfId="62"/>
    <tableColumn id="6" name="May" dataDxfId="61" totalsRowFunction="sum" totalsRowDxfId="60"/>
    <tableColumn id="7" name="June" dataDxfId="59" totalsRowFunction="sum" totalsRowDxfId="58"/>
    <tableColumn id="8" name="July" dataDxfId="57" totalsRowFunction="sum" totalsRowDxfId="56"/>
    <tableColumn id="9" name="Aug" dataDxfId="55" totalsRowFunction="sum" totalsRowDxfId="54"/>
    <tableColumn id="10" name="Sept" dataDxfId="53" totalsRowFunction="sum" totalsRowDxfId="52"/>
    <tableColumn id="11" name="Oct" dataDxfId="51" totalsRowFunction="sum" totalsRowDxfId="50"/>
    <tableColumn id="12" name="Nov" dataDxfId="49" totalsRowFunction="sum" totalsRowDxfId="48"/>
    <tableColumn id="13" name="Dec" dataDxfId="47" totalsRowFunction="sum" totalsRowDxfId="46"/>
    <tableColumn id="14" name="Year" dataDxfId="45" totalsRowFunction="sum" totalsRowDxfId="44">
      <calculatedColumnFormula>SUM(tblFinancial[[#This Row],[Jan]:[Dec]])</calculatedColumnFormula>
    </tableColumn>
    <tableColumn id="15" name="Column1" dataDxfId="43" totalsRowDxfId="42"/>
  </tableColumns>
  <tableStyleInfo name="Personal Budget - Expense" showFirstColumn="0" showLastColumn="0" showRowStripes="0" showColumnStripes="1"/>
</table>
</file>

<file path=xl/tables/table12.xml><?xml version="1.0" encoding="utf-8"?>
<table xmlns="http://schemas.openxmlformats.org/spreadsheetml/2006/main" id="12" name="tblMisc" displayName="tblMisc" ref="A97:O102" headerRowCount="0" totalsRowCount="1">
  <tableColumns count="15">
    <tableColumn id="1" name="Misc. payments" totalsRowLabel="Total"/>
    <tableColumn id="2" name="Jan" dataDxfId="41" totalsRowFunction="sum" totalsRowDxfId="40"/>
    <tableColumn id="3" name="Feb" dataDxfId="39" totalsRowFunction="sum" totalsRowDxfId="38"/>
    <tableColumn id="4" name="March" dataDxfId="37" totalsRowFunction="sum" totalsRowDxfId="36"/>
    <tableColumn id="5" name="April" dataDxfId="35" totalsRowFunction="sum" totalsRowDxfId="34"/>
    <tableColumn id="6" name="May" dataDxfId="33" totalsRowFunction="sum" totalsRowDxfId="32"/>
    <tableColumn id="7" name="June" dataDxfId="31" totalsRowFunction="sum" totalsRowDxfId="30"/>
    <tableColumn id="8" name="July" dataDxfId="29" totalsRowFunction="sum" totalsRowDxfId="28"/>
    <tableColumn id="9" name="Aug" dataDxfId="27" totalsRowFunction="sum" totalsRowDxfId="26"/>
    <tableColumn id="10" name="Sept" dataDxfId="25" totalsRowFunction="sum" totalsRowDxfId="24"/>
    <tableColumn id="11" name="Oct" dataDxfId="23" totalsRowFunction="sum" totalsRowDxfId="22"/>
    <tableColumn id="12" name="Nov" dataDxfId="21" totalsRowFunction="sum" totalsRowDxfId="20"/>
    <tableColumn id="13" name="Dec" dataDxfId="19" totalsRowFunction="sum" totalsRowDxfId="18"/>
    <tableColumn id="14" name="Year" dataDxfId="17" totalsRowFunction="sum" totalsRowDxfId="16">
      <calculatedColumnFormula>SUM(tblMisc[[#This Row],[Jan]:[Dec]])</calculatedColumnFormula>
    </tableColumn>
    <tableColumn id="15" name="Column1" dataDxfId="15" totalsRowDxfId="14"/>
  </tableColumns>
  <tableStyleInfo name="Personal Budget - Expense" showFirstColumn="0" showLastColumn="0" showRowStripes="0" showColumnStripes="1"/>
</table>
</file>

<file path=xl/tables/table13.xml><?xml version="1.0" encoding="utf-8"?>
<table xmlns="http://schemas.openxmlformats.org/spreadsheetml/2006/main" id="13" name="tblTotals" displayName="tblTotals" ref="A104:O106" totalsRowShown="0">
  <tableColumns count="15">
    <tableColumn id="1" name="TOTALS"/>
    <tableColumn id="2" name="JAN" dataDxfId="13">
      <calculatedColumnFormula>tblIncome[[#Totals],[Jan]]-B104</calculatedColumnFormula>
    </tableColumn>
    <tableColumn id="3" name="FEB" dataDxfId="12">
      <calculatedColumnFormula>tblIncome[[#Totals],[Feb]]-C104</calculatedColumnFormula>
    </tableColumn>
    <tableColumn id="4" name="MAR" dataDxfId="11">
      <calculatedColumnFormula>tblIncome[[#Totals],[March]]-D104</calculatedColumnFormula>
    </tableColumn>
    <tableColumn id="5" name="APR" dataDxfId="10">
      <calculatedColumnFormula>tblIncome[[#Totals],[April]]-E104</calculatedColumnFormula>
    </tableColumn>
    <tableColumn id="6" name="MAY" dataDxfId="9">
      <calculatedColumnFormula>tblIncome[[#Totals],[May]]-F104</calculatedColumnFormula>
    </tableColumn>
    <tableColumn id="7" name="JUN" dataDxfId="8">
      <calculatedColumnFormula>tblIncome[[#Totals],[June]]-G104</calculatedColumnFormula>
    </tableColumn>
    <tableColumn id="8" name="JUL" dataDxfId="7">
      <calculatedColumnFormula>tblIncome[[#Totals],[July]]-H104</calculatedColumnFormula>
    </tableColumn>
    <tableColumn id="9" name="AUG" dataDxfId="6">
      <calculatedColumnFormula>tblIncome[[#Totals],[Aug]]-I104</calculatedColumnFormula>
    </tableColumn>
    <tableColumn id="10" name="SEP" dataDxfId="5">
      <calculatedColumnFormula>tblIncome[[#Totals],[Sept]]-J104</calculatedColumnFormula>
    </tableColumn>
    <tableColumn id="11" name="OCT" dataDxfId="4">
      <calculatedColumnFormula>tblIncome[[#Totals],[Oct]]-K104</calculatedColumnFormula>
    </tableColumn>
    <tableColumn id="12" name="NOV" dataDxfId="3">
      <calculatedColumnFormula>tblIncome[[#Totals],[Nov]]-L104</calculatedColumnFormula>
    </tableColumn>
    <tableColumn id="13" name="DEC" dataDxfId="2">
      <calculatedColumnFormula>tblIncome[[#Totals],[Dec]]-M104</calculatedColumnFormula>
    </tableColumn>
    <tableColumn id="14" name="YEAR" dataDxfId="1">
      <calculatedColumnFormula>tblIncome[[#Totals],[Year]]-N104</calculatedColumnFormula>
    </tableColumn>
    <tableColumn id="15" name=" " dataDxfId="0"/>
  </tableColumns>
  <tableStyleInfo name="Personal Budget - Total" showFirstColumn="1" showLastColumn="0" showRowStripes="0" showColumnStripes="1"/>
</table>
</file>

<file path=xl/tables/table2.xml><?xml version="1.0" encoding="utf-8"?>
<table xmlns="http://schemas.openxmlformats.org/spreadsheetml/2006/main" id="2" name="tblHome" displayName="tblHome" ref="A12:O17" headerRowCount="0" totalsRowCount="1">
  <tableColumns count="15">
    <tableColumn id="1" name="Home" totalsRowLabel="Total"/>
    <tableColumn id="2" name="Jan" dataDxfId="321" totalsRowFunction="sum" totalsRowDxfId="320"/>
    <tableColumn id="3" name="Feb" dataDxfId="319" totalsRowFunction="sum" totalsRowDxfId="318"/>
    <tableColumn id="4" name="March" dataDxfId="317" totalsRowFunction="sum" totalsRowDxfId="316"/>
    <tableColumn id="5" name="April" dataDxfId="315" totalsRowFunction="sum" totalsRowDxfId="314"/>
    <tableColumn id="6" name="May" dataDxfId="313" totalsRowFunction="sum" totalsRowDxfId="312"/>
    <tableColumn id="7" name="June" dataDxfId="311" totalsRowFunction="sum" totalsRowDxfId="310"/>
    <tableColumn id="8" name="July" dataDxfId="309" totalsRowFunction="sum" totalsRowDxfId="308"/>
    <tableColumn id="9" name="Aug" dataDxfId="307" totalsRowFunction="sum" totalsRowDxfId="306"/>
    <tableColumn id="10" name="Sept" dataDxfId="305" totalsRowFunction="sum" totalsRowDxfId="304"/>
    <tableColumn id="11" name="Oct" dataDxfId="303" totalsRowFunction="sum" totalsRowDxfId="302"/>
    <tableColumn id="12" name="Nov" dataDxfId="301" totalsRowFunction="sum" totalsRowDxfId="300"/>
    <tableColumn id="13" name="Dec" dataDxfId="299" totalsRowFunction="sum" totalsRowDxfId="298"/>
    <tableColumn id="14" name="Year" dataDxfId="297" totalsRowFunction="sum" totalsRowDxfId="296">
      <calculatedColumnFormula>SUM(tblHome[[#This Row],[Jan]:[Dec]])</calculatedColumnFormula>
    </tableColumn>
    <tableColumn id="15" name="Column1" dataDxfId="295" totalsRowDxfId="294"/>
  </tableColumns>
  <tableStyleInfo name="Personal Budget - Expense" showFirstColumn="0" showLastColumn="0" showRowStripes="0" showColumnStripes="1"/>
</table>
</file>

<file path=xl/tables/table3.xml><?xml version="1.0" encoding="utf-8"?>
<table xmlns="http://schemas.openxmlformats.org/spreadsheetml/2006/main" id="3" name="tblDaily" displayName="tblDaily" ref="A20:O26" headerRowCount="0" totalsRowCount="1">
  <tableColumns count="15">
    <tableColumn id="1" name="Daily living" totalsRowLabel="Total"/>
    <tableColumn id="2" name="Jan" dataDxfId="293" totalsRowFunction="sum" totalsRowDxfId="292"/>
    <tableColumn id="3" name="Feb" dataDxfId="291" totalsRowFunction="sum" totalsRowDxfId="290"/>
    <tableColumn id="4" name="March" dataDxfId="289" totalsRowFunction="sum" totalsRowDxfId="288"/>
    <tableColumn id="5" name="April" dataDxfId="287" totalsRowFunction="sum" totalsRowDxfId="286"/>
    <tableColumn id="6" name="May" dataDxfId="285" totalsRowFunction="sum" totalsRowDxfId="284"/>
    <tableColumn id="7" name="June" dataDxfId="283" totalsRowFunction="sum" totalsRowDxfId="282"/>
    <tableColumn id="8" name="July" dataDxfId="281" totalsRowFunction="sum" totalsRowDxfId="280"/>
    <tableColumn id="9" name="Aug" dataDxfId="279" totalsRowFunction="sum" totalsRowDxfId="278"/>
    <tableColumn id="10" name="Sept" dataDxfId="277" totalsRowFunction="sum" totalsRowDxfId="276"/>
    <tableColumn id="11" name="Oct" dataDxfId="275" totalsRowFunction="sum" totalsRowDxfId="274"/>
    <tableColumn id="12" name="Nov" dataDxfId="273" totalsRowFunction="sum" totalsRowDxfId="272"/>
    <tableColumn id="13" name="Dec" dataDxfId="271" totalsRowFunction="sum" totalsRowDxfId="270"/>
    <tableColumn id="14" name="Year" dataDxfId="269" totalsRowFunction="sum" totalsRowDxfId="268">
      <calculatedColumnFormula>SUM(tblDaily[[#This Row],[Jan]:[Dec]])</calculatedColumnFormula>
    </tableColumn>
    <tableColumn id="15" name="Column1" dataDxfId="267" totalsRowDxfId="266"/>
  </tableColumns>
  <tableStyleInfo name="Personal Budget - Expense" showFirstColumn="0" showLastColumn="0" showRowStripes="0" showColumnStripes="1"/>
</table>
</file>

<file path=xl/tables/table4.xml><?xml version="1.0" encoding="utf-8"?>
<table xmlns="http://schemas.openxmlformats.org/spreadsheetml/2006/main" id="4" name="tblTransportation" displayName="tblTransportation" ref="A29:O35" headerRowCount="0" totalsRowCount="1">
  <tableColumns count="15">
    <tableColumn id="1" name="Transportation" totalsRowLabel="Total"/>
    <tableColumn id="2" name="Jan" dataDxfId="265" totalsRowFunction="sum" totalsRowDxfId="264"/>
    <tableColumn id="3" name="Feb" dataDxfId="263" totalsRowFunction="sum" totalsRowDxfId="262"/>
    <tableColumn id="4" name="March" dataDxfId="261" totalsRowFunction="sum" totalsRowDxfId="260"/>
    <tableColumn id="5" name="April" dataDxfId="259" totalsRowFunction="sum" totalsRowDxfId="258"/>
    <tableColumn id="6" name="May" dataDxfId="257" totalsRowFunction="sum" totalsRowDxfId="256"/>
    <tableColumn id="7" name="June" dataDxfId="255" totalsRowFunction="sum" totalsRowDxfId="254"/>
    <tableColumn id="8" name="July" dataDxfId="253" totalsRowFunction="sum" totalsRowDxfId="252"/>
    <tableColumn id="9" name="Aug" dataDxfId="251" totalsRowFunction="sum" totalsRowDxfId="250"/>
    <tableColumn id="10" name="Sept" dataDxfId="249" totalsRowFunction="sum" totalsRowDxfId="248"/>
    <tableColumn id="11" name="Oct" dataDxfId="247" totalsRowFunction="sum" totalsRowDxfId="246"/>
    <tableColumn id="12" name="Nov" dataDxfId="245" totalsRowFunction="sum" totalsRowDxfId="244"/>
    <tableColumn id="13" name="Dec" dataDxfId="243" totalsRowFunction="sum" totalsRowDxfId="242"/>
    <tableColumn id="14" name="Year" dataDxfId="241" totalsRowFunction="sum" totalsRowDxfId="240">
      <calculatedColumnFormula>SUM(tblTransportation[[#This Row],[Jan]:[Dec]])</calculatedColumnFormula>
    </tableColumn>
    <tableColumn id="15" name="Column1" dataDxfId="239" totalsRowDxfId="238"/>
  </tableColumns>
  <tableStyleInfo name="Personal Budget - Expense" showFirstColumn="0" showLastColumn="0" showRowStripes="0" showColumnStripes="1"/>
</table>
</file>

<file path=xl/tables/table5.xml><?xml version="1.0" encoding="utf-8"?>
<table xmlns="http://schemas.openxmlformats.org/spreadsheetml/2006/main" id="5" name="tblEntertainment" displayName="tblEntertainment" ref="A38:O42" headerRowCount="0" totalsRowCount="1">
  <tableColumns count="15">
    <tableColumn id="1" name="Entertainment" totalsRowLabel="Total"/>
    <tableColumn id="2" name="Jan" dataDxfId="237" totalsRowFunction="sum" totalsRowDxfId="236"/>
    <tableColumn id="3" name="Feb" dataDxfId="235" totalsRowFunction="sum" totalsRowDxfId="234"/>
    <tableColumn id="4" name="March" dataDxfId="233" totalsRowFunction="sum" totalsRowDxfId="232"/>
    <tableColumn id="5" name="April" dataDxfId="231" totalsRowFunction="sum" totalsRowDxfId="230"/>
    <tableColumn id="6" name="May" dataDxfId="229" totalsRowFunction="sum" totalsRowDxfId="228"/>
    <tableColumn id="7" name="June" dataDxfId="227" totalsRowFunction="sum" totalsRowDxfId="226"/>
    <tableColumn id="8" name="July" dataDxfId="225" totalsRowFunction="sum" totalsRowDxfId="224"/>
    <tableColumn id="9" name="Aug" dataDxfId="223" totalsRowFunction="sum" totalsRowDxfId="222"/>
    <tableColumn id="10" name="Sept" dataDxfId="221" totalsRowFunction="sum" totalsRowDxfId="220"/>
    <tableColumn id="11" name="Oct" dataDxfId="219" totalsRowFunction="sum" totalsRowDxfId="218"/>
    <tableColumn id="12" name="Nov" dataDxfId="217" totalsRowFunction="sum" totalsRowDxfId="216"/>
    <tableColumn id="13" name="Dec" dataDxfId="215" totalsRowFunction="sum" totalsRowDxfId="214"/>
    <tableColumn id="14" name="Year" dataDxfId="213" totalsRowFunction="sum" totalsRowDxfId="212">
      <calculatedColumnFormula>SUM(tblEntertainment[[#This Row],[Jan]:[Dec]])</calculatedColumnFormula>
    </tableColumn>
    <tableColumn id="15" name="Column1" dataDxfId="211" totalsRowDxfId="210"/>
  </tableColumns>
  <tableStyleInfo name="Personal Budget - Expense" showFirstColumn="0" showLastColumn="0" showRowStripes="0" showColumnStripes="1"/>
</table>
</file>

<file path=xl/tables/table6.xml><?xml version="1.0" encoding="utf-8"?>
<table xmlns="http://schemas.openxmlformats.org/spreadsheetml/2006/main" id="6" name="tblHealth" displayName="tblHealth" ref="A45:O52" headerRowCount="0" totalsRowCount="1">
  <tableColumns count="15">
    <tableColumn id="1" name="Health" totalsRowLabel="Total"/>
    <tableColumn id="2" name="Jan" dataDxfId="209" totalsRowFunction="sum" totalsRowDxfId="208"/>
    <tableColumn id="3" name="Feb" dataDxfId="207" totalsRowFunction="sum" totalsRowDxfId="206"/>
    <tableColumn id="4" name="March" dataDxfId="205" totalsRowFunction="sum" totalsRowDxfId="204"/>
    <tableColumn id="5" name="April" dataDxfId="203" totalsRowFunction="sum" totalsRowDxfId="202"/>
    <tableColumn id="6" name="May" dataDxfId="201" totalsRowFunction="sum" totalsRowDxfId="200"/>
    <tableColumn id="7" name="June" dataDxfId="199" totalsRowFunction="sum" totalsRowDxfId="198"/>
    <tableColumn id="8" name="July" dataDxfId="197" totalsRowFunction="sum" totalsRowDxfId="196"/>
    <tableColumn id="9" name="Aug" dataDxfId="195" totalsRowFunction="sum" totalsRowDxfId="194"/>
    <tableColumn id="10" name="Sept" dataDxfId="193" totalsRowFunction="sum" totalsRowDxfId="192"/>
    <tableColumn id="11" name="Oct" dataDxfId="191" totalsRowFunction="sum" totalsRowDxfId="190"/>
    <tableColumn id="12" name="Nov" dataDxfId="189" totalsRowFunction="sum" totalsRowDxfId="188"/>
    <tableColumn id="13" name="Dec" dataDxfId="187" totalsRowFunction="sum" totalsRowDxfId="186"/>
    <tableColumn id="14" name="Year" dataDxfId="185" totalsRowFunction="sum" totalsRowDxfId="184">
      <calculatedColumnFormula>SUM(tblHealth[[#This Row],[Jan]:[Dec]])</calculatedColumnFormula>
    </tableColumn>
    <tableColumn id="15" name="Column1" dataDxfId="183" totalsRowDxfId="182"/>
  </tableColumns>
  <tableStyleInfo name="Personal Budget - Expense" showFirstColumn="0" showLastColumn="0" showRowStripes="0" showColumnStripes="1"/>
</table>
</file>

<file path=xl/tables/table7.xml><?xml version="1.0" encoding="utf-8"?>
<table xmlns="http://schemas.openxmlformats.org/spreadsheetml/2006/main" id="7" name="tblVacations" displayName="tblVacations" ref="A55:O61" headerRowCount="0" totalsRowCount="1">
  <tableColumns count="15">
    <tableColumn id="1" name="Vacations" totalsRowLabel="Total"/>
    <tableColumn id="2" name="Jan" dataDxfId="181" totalsRowFunction="sum" totalsRowDxfId="180"/>
    <tableColumn id="3" name="Feb" dataDxfId="179" totalsRowFunction="sum" totalsRowDxfId="178"/>
    <tableColumn id="4" name="March" dataDxfId="177" totalsRowFunction="sum" totalsRowDxfId="176"/>
    <tableColumn id="5" name="April" dataDxfId="175" totalsRowFunction="sum" totalsRowDxfId="174"/>
    <tableColumn id="6" name="May" dataDxfId="173" totalsRowFunction="sum" totalsRowDxfId="172"/>
    <tableColumn id="7" name="June" dataDxfId="171" totalsRowFunction="sum" totalsRowDxfId="170"/>
    <tableColumn id="8" name="July" dataDxfId="169" totalsRowFunction="sum" totalsRowDxfId="168"/>
    <tableColumn id="9" name="Aug" dataDxfId="167" totalsRowFunction="sum" totalsRowDxfId="166"/>
    <tableColumn id="10" name="Sept" dataDxfId="165" totalsRowFunction="sum" totalsRowDxfId="164"/>
    <tableColumn id="11" name="Oct" dataDxfId="163" totalsRowFunction="sum" totalsRowDxfId="162"/>
    <tableColumn id="12" name="Nov" dataDxfId="161" totalsRowFunction="sum" totalsRowDxfId="160"/>
    <tableColumn id="13" name="Dec" dataDxfId="159" totalsRowFunction="sum" totalsRowDxfId="158"/>
    <tableColumn id="14" name="Year" dataDxfId="157" totalsRowFunction="sum" totalsRowDxfId="156">
      <calculatedColumnFormula>SUM(tblVacations[[#This Row],[Jan]:[Dec]])</calculatedColumnFormula>
    </tableColumn>
    <tableColumn id="15" name="Column1" dataDxfId="155" totalsRowDxfId="154"/>
  </tableColumns>
  <tableStyleInfo name="Personal Budget - Expense" showFirstColumn="0" showLastColumn="0" showRowStripes="0" showColumnStripes="1"/>
</table>
</file>

<file path=xl/tables/table8.xml><?xml version="1.0" encoding="utf-8"?>
<table xmlns="http://schemas.openxmlformats.org/spreadsheetml/2006/main" id="8" name="tblRecreation" displayName="tblRecreation" ref="A64:O68" headerRowCount="0" totalsRowCount="1">
  <tableColumns count="15">
    <tableColumn id="1" name="Recreation" totalsRowLabel="Total"/>
    <tableColumn id="2" name="Jan" dataDxfId="153" totalsRowFunction="sum" totalsRowDxfId="152"/>
    <tableColumn id="3" name="Feb" dataDxfId="151" totalsRowFunction="sum" totalsRowDxfId="150"/>
    <tableColumn id="4" name="March" dataDxfId="149" totalsRowFunction="sum" totalsRowDxfId="148"/>
    <tableColumn id="5" name="April" dataDxfId="147" totalsRowFunction="sum" totalsRowDxfId="146"/>
    <tableColumn id="6" name="May" dataDxfId="145" totalsRowFunction="sum" totalsRowDxfId="144"/>
    <tableColumn id="7" name="June" dataDxfId="143" totalsRowFunction="sum" totalsRowDxfId="142"/>
    <tableColumn id="8" name="July" dataDxfId="141" totalsRowFunction="sum" totalsRowDxfId="140"/>
    <tableColumn id="9" name="Aug" dataDxfId="139" totalsRowFunction="sum" totalsRowDxfId="138"/>
    <tableColumn id="10" name="Sept" dataDxfId="137" totalsRowFunction="sum" totalsRowDxfId="136"/>
    <tableColumn id="11" name="Oct" dataDxfId="135" totalsRowFunction="sum" totalsRowDxfId="134"/>
    <tableColumn id="12" name="Nov" dataDxfId="133" totalsRowFunction="sum" totalsRowDxfId="132"/>
    <tableColumn id="13" name="Dec" dataDxfId="131" totalsRowFunction="sum" totalsRowDxfId="130"/>
    <tableColumn id="14" name="Year" dataDxfId="129" totalsRowFunction="sum" totalsRowDxfId="128">
      <calculatedColumnFormula>SUM(tblRecreation[[#This Row],[Jan]:[Dec]])</calculatedColumnFormula>
    </tableColumn>
    <tableColumn id="15" name="Column1" dataDxfId="127" totalsRowDxfId="126"/>
  </tableColumns>
  <tableStyleInfo name="Personal Budget - Expense" showFirstColumn="0" showLastColumn="0" showRowStripes="0" showColumnStripes="1"/>
</table>
</file>

<file path=xl/tables/table9.xml><?xml version="1.0" encoding="utf-8"?>
<table xmlns="http://schemas.openxmlformats.org/spreadsheetml/2006/main" id="9" name="tblDues" displayName="tblDues" ref="A71:O78" headerRowCount="0" totalsRowCount="1">
  <tableColumns count="15">
    <tableColumn id="1" name="Dues/subscriptions" totalsRowLabel="Total"/>
    <tableColumn id="2" name="Jan" dataDxfId="125" totalsRowFunction="sum" totalsRowDxfId="124"/>
    <tableColumn id="3" name="Feb" dataDxfId="123" totalsRowFunction="sum" totalsRowDxfId="122"/>
    <tableColumn id="4" name="March" dataDxfId="121" totalsRowFunction="sum" totalsRowDxfId="120"/>
    <tableColumn id="5" name="April" dataDxfId="119" totalsRowFunction="sum" totalsRowDxfId="118"/>
    <tableColumn id="6" name="May" dataDxfId="117" totalsRowFunction="sum" totalsRowDxfId="116"/>
    <tableColumn id="7" name="June" dataDxfId="115" totalsRowFunction="sum" totalsRowDxfId="114"/>
    <tableColumn id="8" name="July" dataDxfId="113" totalsRowFunction="sum" totalsRowDxfId="112"/>
    <tableColumn id="9" name="Aug" dataDxfId="111" totalsRowFunction="sum" totalsRowDxfId="110"/>
    <tableColumn id="10" name="Sept" dataDxfId="109" totalsRowFunction="sum" totalsRowDxfId="108"/>
    <tableColumn id="11" name="Oct" dataDxfId="107" totalsRowFunction="sum" totalsRowDxfId="106"/>
    <tableColumn id="12" name="Nov" dataDxfId="105" totalsRowFunction="sum" totalsRowDxfId="104"/>
    <tableColumn id="13" name="Dec" dataDxfId="103" totalsRowFunction="sum" totalsRowDxfId="102"/>
    <tableColumn id="14" name="Year" dataDxfId="101" totalsRowFunction="sum" totalsRowDxfId="100">
      <calculatedColumnFormula>SUM(tblDues[[#This Row],[Jan]:[Dec]])</calculatedColumnFormula>
    </tableColumn>
    <tableColumn id="15" name="Column1" dataDxfId="99" totalsRowDxfId="98"/>
  </tableColumns>
  <tableStyleInfo name="Personal Budget - Expense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Personal Budget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Personal Budget">
      <a:majorFont>
        <a:latin typeface="Trebuchet MS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06"/>
  <sheetViews>
    <sheetView showGridLines="0" tabSelected="1" workbookViewId="0" topLeftCell="A70"/>
  </sheetViews>
  <sheetFormatPr defaultColWidth="9.140625" defaultRowHeight="12.75"/>
  <cols>
    <col min="1" max="1" width="25.7109375" style="0" customWidth="1"/>
    <col min="2" max="13" width="11.28125" style="6" customWidth="1"/>
    <col min="14" max="14" width="12.421875" style="6" customWidth="1"/>
    <col min="15" max="15" width="9.140625" style="0" customWidth="1"/>
  </cols>
  <sheetData>
    <row r="1" ht="28.5">
      <c r="A1" s="1" t="s">
        <v>71</v>
      </c>
    </row>
    <row r="3" spans="1:15" ht="17.25" thickBot="1">
      <c r="A3" s="2" t="s">
        <v>85</v>
      </c>
      <c r="B3" s="7" t="s">
        <v>72</v>
      </c>
      <c r="C3" s="7" t="s">
        <v>73</v>
      </c>
      <c r="D3" s="7" t="s">
        <v>75</v>
      </c>
      <c r="E3" s="7" t="s">
        <v>76</v>
      </c>
      <c r="F3" s="7" t="s">
        <v>74</v>
      </c>
      <c r="G3" s="7" t="s">
        <v>77</v>
      </c>
      <c r="H3" s="7" t="s">
        <v>78</v>
      </c>
      <c r="I3" s="7" t="s">
        <v>79</v>
      </c>
      <c r="J3" s="7" t="s">
        <v>80</v>
      </c>
      <c r="K3" s="7" t="s">
        <v>81</v>
      </c>
      <c r="L3" s="7" t="s">
        <v>82</v>
      </c>
      <c r="M3" s="7" t="s">
        <v>83</v>
      </c>
      <c r="N3" s="7" t="s">
        <v>84</v>
      </c>
      <c r="O3" s="7"/>
    </row>
    <row r="4" spans="1:15" ht="15">
      <c r="A4" s="3" t="s">
        <v>57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 t="s">
        <v>88</v>
      </c>
    </row>
    <row r="5" spans="1:15" ht="12.75">
      <c r="A5" t="s">
        <v>0</v>
      </c>
      <c r="B5" s="9">
        <v>2600</v>
      </c>
      <c r="C5" s="9">
        <v>2600</v>
      </c>
      <c r="D5" s="9">
        <v>2600</v>
      </c>
      <c r="E5" s="9"/>
      <c r="F5" s="9"/>
      <c r="G5" s="9"/>
      <c r="H5" s="9"/>
      <c r="I5" s="9"/>
      <c r="J5" s="9"/>
      <c r="K5" s="9"/>
      <c r="L5" s="9"/>
      <c r="M5" s="9"/>
      <c r="N5" s="9">
        <f>SUM(tblIncome[[#This Row],[Jan]:[Dec]])</f>
        <v>7800</v>
      </c>
      <c r="O5" s="9"/>
    </row>
    <row r="6" spans="1:15" ht="12.75">
      <c r="A6" t="s">
        <v>1</v>
      </c>
      <c r="B6" s="9">
        <v>649</v>
      </c>
      <c r="C6" s="9">
        <v>313</v>
      </c>
      <c r="D6" s="9">
        <v>664</v>
      </c>
      <c r="E6" s="9"/>
      <c r="F6" s="9"/>
      <c r="G6" s="9"/>
      <c r="H6" s="9"/>
      <c r="I6" s="9"/>
      <c r="J6" s="9"/>
      <c r="K6" s="9"/>
      <c r="L6" s="9"/>
      <c r="M6" s="9"/>
      <c r="N6" s="9">
        <f>SUM(tblIncome[[#This Row],[Jan]:[Dec]])</f>
        <v>1626</v>
      </c>
      <c r="O6" s="9"/>
    </row>
    <row r="7" spans="1:15" ht="12.75">
      <c r="A7" t="s">
        <v>2</v>
      </c>
      <c r="B7" s="9">
        <v>474</v>
      </c>
      <c r="C7" s="9">
        <v>643</v>
      </c>
      <c r="D7" s="9">
        <v>380</v>
      </c>
      <c r="E7" s="9"/>
      <c r="F7" s="9"/>
      <c r="G7" s="9"/>
      <c r="H7" s="9"/>
      <c r="I7" s="9"/>
      <c r="J7" s="9"/>
      <c r="K7" s="9"/>
      <c r="L7" s="9"/>
      <c r="M7" s="9"/>
      <c r="N7" s="9">
        <f>SUM(tblIncome[[#This Row],[Jan]:[Dec]])</f>
        <v>1497</v>
      </c>
      <c r="O7" s="9"/>
    </row>
    <row r="8" spans="1:15" ht="12.75">
      <c r="A8" t="s">
        <v>56</v>
      </c>
      <c r="B8" s="9">
        <f>SUBTOTAL(109,[Jan])</f>
        <v>3723</v>
      </c>
      <c r="C8" s="9">
        <f>SUBTOTAL(109,[Feb])</f>
        <v>3556</v>
      </c>
      <c r="D8" s="9">
        <f>SUBTOTAL(109,[March])</f>
        <v>3644</v>
      </c>
      <c r="E8" s="9">
        <f>SUBTOTAL(109,[April])</f>
        <v>0</v>
      </c>
      <c r="F8" s="9">
        <f>SUBTOTAL(109,[May])</f>
        <v>0</v>
      </c>
      <c r="G8" s="9">
        <f>SUBTOTAL(109,[June])</f>
        <v>0</v>
      </c>
      <c r="H8" s="9">
        <f>SUBTOTAL(109,[July])</f>
        <v>0</v>
      </c>
      <c r="I8" s="9">
        <f>SUBTOTAL(109,[Aug])</f>
        <v>0</v>
      </c>
      <c r="J8" s="9">
        <f>SUBTOTAL(109,[Sept])</f>
        <v>0</v>
      </c>
      <c r="K8" s="9">
        <f>SUBTOTAL(109,[Oct])</f>
        <v>0</v>
      </c>
      <c r="L8" s="9">
        <f>SUBTOTAL(109,[Nov])</f>
        <v>0</v>
      </c>
      <c r="M8" s="9">
        <f>SUBTOTAL(109,[Dec])</f>
        <v>0</v>
      </c>
      <c r="N8" s="9">
        <f>SUBTOTAL(109,[Year])</f>
        <v>10923</v>
      </c>
      <c r="O8" s="6"/>
    </row>
    <row r="9" spans="1:15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7.25" thickBot="1">
      <c r="A10" s="4" t="s">
        <v>58</v>
      </c>
      <c r="B10" s="10" t="s">
        <v>72</v>
      </c>
      <c r="C10" s="10" t="s">
        <v>73</v>
      </c>
      <c r="D10" s="10" t="s">
        <v>75</v>
      </c>
      <c r="E10" s="10" t="s">
        <v>76</v>
      </c>
      <c r="F10" s="10" t="s">
        <v>74</v>
      </c>
      <c r="G10" s="10" t="s">
        <v>77</v>
      </c>
      <c r="H10" s="10" t="s">
        <v>78</v>
      </c>
      <c r="I10" s="10" t="s">
        <v>79</v>
      </c>
      <c r="J10" s="10" t="s">
        <v>80</v>
      </c>
      <c r="K10" s="10" t="s">
        <v>81</v>
      </c>
      <c r="L10" s="10" t="s">
        <v>82</v>
      </c>
      <c r="M10" s="10" t="s">
        <v>83</v>
      </c>
      <c r="N10" s="10" t="s">
        <v>84</v>
      </c>
      <c r="O10" s="10"/>
    </row>
    <row r="11" spans="1:15" ht="15">
      <c r="A11" s="5" t="s">
        <v>59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t="s">
        <v>86</v>
      </c>
      <c r="B12" s="9">
        <v>750</v>
      </c>
      <c r="C12" s="9">
        <v>750</v>
      </c>
      <c r="D12" s="9">
        <v>750</v>
      </c>
      <c r="E12" s="9"/>
      <c r="F12" s="9"/>
      <c r="G12" s="9"/>
      <c r="H12" s="9"/>
      <c r="I12" s="9"/>
      <c r="J12" s="9"/>
      <c r="K12" s="9"/>
      <c r="L12" s="9"/>
      <c r="M12" s="9"/>
      <c r="N12" s="9">
        <f>SUM(tblHome[[#This Row],[Jan]:[Dec]])</f>
        <v>2250</v>
      </c>
      <c r="O12" s="9"/>
    </row>
    <row r="13" spans="1:15" ht="12.75">
      <c r="A13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f>SUM(tblHome[[#This Row],[Jan]:[Dec]])</f>
        <v>0</v>
      </c>
      <c r="O13" s="9"/>
    </row>
    <row r="14" spans="1:15" ht="12.75">
      <c r="A14" t="s">
        <v>12</v>
      </c>
      <c r="B14" s="9"/>
      <c r="C14" s="9"/>
      <c r="D14" s="9">
        <v>75</v>
      </c>
      <c r="E14" s="9"/>
      <c r="F14" s="9"/>
      <c r="G14" s="9"/>
      <c r="H14" s="9"/>
      <c r="I14" s="9"/>
      <c r="J14" s="9"/>
      <c r="K14" s="9"/>
      <c r="L14" s="9"/>
      <c r="M14" s="9"/>
      <c r="N14" s="9">
        <f>SUM(tblHome[[#This Row],[Jan]:[Dec]])</f>
        <v>75</v>
      </c>
      <c r="O14" s="9"/>
    </row>
    <row r="15" spans="1:15" ht="12.75">
      <c r="A15" t="s">
        <v>87</v>
      </c>
      <c r="B15" s="9">
        <v>35</v>
      </c>
      <c r="C15" s="9">
        <v>35</v>
      </c>
      <c r="D15" s="9">
        <v>35</v>
      </c>
      <c r="E15" s="9"/>
      <c r="F15" s="9"/>
      <c r="G15" s="9"/>
      <c r="H15" s="9"/>
      <c r="I15" s="9"/>
      <c r="J15" s="9"/>
      <c r="K15" s="9"/>
      <c r="L15" s="9"/>
      <c r="M15" s="9"/>
      <c r="N15" s="9">
        <f>SUM(tblHome[[#This Row],[Jan]:[Dec]])</f>
        <v>105</v>
      </c>
      <c r="O15" s="9"/>
    </row>
    <row r="16" spans="1:15" ht="12.75">
      <c r="A16" t="s">
        <v>3</v>
      </c>
      <c r="B16" s="9">
        <v>165</v>
      </c>
      <c r="C16" s="9">
        <v>165</v>
      </c>
      <c r="D16" s="9">
        <v>165</v>
      </c>
      <c r="E16" s="9"/>
      <c r="F16" s="9"/>
      <c r="G16" s="9"/>
      <c r="H16" s="9"/>
      <c r="I16" s="9"/>
      <c r="J16" s="9"/>
      <c r="K16" s="9"/>
      <c r="L16" s="9"/>
      <c r="M16" s="9"/>
      <c r="N16" s="9">
        <f>SUM(tblHome[[#This Row],[Jan]:[Dec]])</f>
        <v>495</v>
      </c>
      <c r="O16" s="9"/>
    </row>
    <row r="17" spans="1:15" ht="12.75">
      <c r="A17" t="s">
        <v>56</v>
      </c>
      <c r="B17" s="9">
        <f>SUBTOTAL(109,[Jan])</f>
        <v>950</v>
      </c>
      <c r="C17" s="9">
        <f>SUBTOTAL(109,[Feb])</f>
        <v>950</v>
      </c>
      <c r="D17" s="9">
        <f>SUBTOTAL(109,[March])</f>
        <v>1025</v>
      </c>
      <c r="E17" s="9">
        <f>SUBTOTAL(109,[April])</f>
        <v>0</v>
      </c>
      <c r="F17" s="9">
        <f>SUBTOTAL(109,[May])</f>
        <v>0</v>
      </c>
      <c r="G17" s="9">
        <f>SUBTOTAL(109,[June])</f>
        <v>0</v>
      </c>
      <c r="H17" s="9">
        <f>SUBTOTAL(109,[July])</f>
        <v>0</v>
      </c>
      <c r="I17" s="9">
        <f>SUBTOTAL(109,[Aug])</f>
        <v>0</v>
      </c>
      <c r="J17" s="9">
        <f>SUBTOTAL(109,[Sept])</f>
        <v>0</v>
      </c>
      <c r="K17" s="9">
        <f>SUBTOTAL(109,[Oct])</f>
        <v>0</v>
      </c>
      <c r="L17" s="9">
        <f>SUBTOTAL(109,[Nov])</f>
        <v>0</v>
      </c>
      <c r="M17" s="9">
        <f>SUBTOTAL(109,[Dec])</f>
        <v>0</v>
      </c>
      <c r="N17" s="9">
        <f>SUBTOTAL(109,[Year])</f>
        <v>2925</v>
      </c>
      <c r="O17" s="6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">
      <c r="A19" s="5" t="s">
        <v>61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t="s">
        <v>4</v>
      </c>
      <c r="B20" s="9">
        <v>191</v>
      </c>
      <c r="C20" s="9">
        <v>152</v>
      </c>
      <c r="D20" s="9">
        <v>145</v>
      </c>
      <c r="E20" s="9"/>
      <c r="F20" s="9"/>
      <c r="G20" s="9"/>
      <c r="H20" s="9"/>
      <c r="I20" s="9"/>
      <c r="J20" s="9"/>
      <c r="K20" s="9"/>
      <c r="L20" s="9"/>
      <c r="M20" s="9"/>
      <c r="N20" s="9">
        <f>SUM(tblDaily[[#This Row],[Jan]:[Dec]])</f>
        <v>488</v>
      </c>
      <c r="O20" s="9"/>
    </row>
    <row r="21" spans="1:15" ht="12.75">
      <c r="A21" t="s">
        <v>5</v>
      </c>
      <c r="B21" s="9">
        <v>200</v>
      </c>
      <c r="C21" s="9">
        <v>200</v>
      </c>
      <c r="D21" s="9">
        <v>200</v>
      </c>
      <c r="E21" s="9"/>
      <c r="F21" s="9"/>
      <c r="G21" s="9"/>
      <c r="H21" s="9"/>
      <c r="I21" s="9"/>
      <c r="J21" s="9"/>
      <c r="K21" s="9"/>
      <c r="L21" s="9"/>
      <c r="M21" s="9"/>
      <c r="N21" s="9">
        <f>SUM(tblDaily[[#This Row],[Jan]:[Dec]])</f>
        <v>600</v>
      </c>
      <c r="O21" s="9"/>
    </row>
    <row r="22" spans="1:15" ht="12.75">
      <c r="A22" t="s">
        <v>6</v>
      </c>
      <c r="B22" s="9">
        <v>20</v>
      </c>
      <c r="C22" s="9"/>
      <c r="D22" s="9">
        <v>20</v>
      </c>
      <c r="E22" s="9"/>
      <c r="F22" s="9"/>
      <c r="G22" s="9"/>
      <c r="H22" s="9"/>
      <c r="I22" s="9"/>
      <c r="J22" s="9"/>
      <c r="K22" s="9"/>
      <c r="L22" s="9"/>
      <c r="M22" s="9"/>
      <c r="N22" s="9">
        <f>SUM(tblDaily[[#This Row],[Jan]:[Dec]])</f>
        <v>40</v>
      </c>
      <c r="O22" s="9"/>
    </row>
    <row r="23" spans="1:15" ht="12.75">
      <c r="A23" t="s">
        <v>7</v>
      </c>
      <c r="B23" s="9">
        <v>55</v>
      </c>
      <c r="C23" s="9"/>
      <c r="D23" s="9">
        <v>56</v>
      </c>
      <c r="E23" s="9"/>
      <c r="F23" s="9"/>
      <c r="G23" s="9"/>
      <c r="H23" s="9"/>
      <c r="I23" s="9"/>
      <c r="J23" s="9"/>
      <c r="K23" s="9"/>
      <c r="L23" s="9"/>
      <c r="M23" s="9"/>
      <c r="N23" s="9">
        <f>SUM(tblDaily[[#This Row],[Jan]:[Dec]])</f>
        <v>111</v>
      </c>
      <c r="O23" s="9"/>
    </row>
    <row r="24" spans="1:15" ht="12.75">
      <c r="A24" t="s">
        <v>8</v>
      </c>
      <c r="B24" s="9">
        <v>25</v>
      </c>
      <c r="C24" s="9">
        <v>17</v>
      </c>
      <c r="D24" s="9">
        <v>7</v>
      </c>
      <c r="E24" s="9"/>
      <c r="F24" s="9"/>
      <c r="G24" s="9"/>
      <c r="H24" s="9"/>
      <c r="I24" s="9"/>
      <c r="J24" s="9"/>
      <c r="K24" s="9"/>
      <c r="L24" s="9"/>
      <c r="M24" s="9"/>
      <c r="N24" s="9">
        <f>SUM(tblDaily[[#This Row],[Jan]:[Dec]])</f>
        <v>49</v>
      </c>
      <c r="O24" s="9"/>
    </row>
    <row r="25" spans="1:15" ht="12.75">
      <c r="A25" t="s">
        <v>9</v>
      </c>
      <c r="B25" s="9">
        <v>10</v>
      </c>
      <c r="C25" s="9">
        <v>5</v>
      </c>
      <c r="D25" s="9">
        <v>7</v>
      </c>
      <c r="E25" s="9"/>
      <c r="F25" s="9"/>
      <c r="G25" s="9"/>
      <c r="H25" s="9"/>
      <c r="I25" s="9"/>
      <c r="J25" s="9"/>
      <c r="K25" s="9"/>
      <c r="L25" s="9"/>
      <c r="M25" s="9"/>
      <c r="N25" s="9">
        <f>SUM(tblDaily[[#This Row],[Jan]:[Dec]])</f>
        <v>22</v>
      </c>
      <c r="O25" s="9"/>
    </row>
    <row r="26" spans="1:15" ht="12.75">
      <c r="A26" t="s">
        <v>56</v>
      </c>
      <c r="B26" s="9">
        <f>SUBTOTAL(109,[Jan])</f>
        <v>501</v>
      </c>
      <c r="C26" s="9">
        <f>SUBTOTAL(109,[Feb])</f>
        <v>374</v>
      </c>
      <c r="D26" s="9">
        <f>SUBTOTAL(109,[March])</f>
        <v>435</v>
      </c>
      <c r="E26" s="9">
        <f>SUBTOTAL(109,[April])</f>
        <v>0</v>
      </c>
      <c r="F26" s="9">
        <f>SUBTOTAL(109,[May])</f>
        <v>0</v>
      </c>
      <c r="G26" s="9">
        <f>SUBTOTAL(109,[June])</f>
        <v>0</v>
      </c>
      <c r="H26" s="9">
        <f>SUBTOTAL(109,[July])</f>
        <v>0</v>
      </c>
      <c r="I26" s="9">
        <f>SUBTOTAL(109,[Aug])</f>
        <v>0</v>
      </c>
      <c r="J26" s="9">
        <f>SUBTOTAL(109,[Sept])</f>
        <v>0</v>
      </c>
      <c r="K26" s="9">
        <f>SUBTOTAL(109,[Oct])</f>
        <v>0</v>
      </c>
      <c r="L26" s="9">
        <f>SUBTOTAL(109,[Nov])</f>
        <v>0</v>
      </c>
      <c r="M26" s="9">
        <f>SUBTOTAL(109,[Dec])</f>
        <v>0</v>
      </c>
      <c r="N26" s="9">
        <f>SUBTOTAL(109,[Year])</f>
        <v>1310</v>
      </c>
      <c r="O26" s="6"/>
    </row>
    <row r="27" spans="1:15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5">
      <c r="A28" s="5" t="s">
        <v>60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t="s">
        <v>10</v>
      </c>
      <c r="B29" s="9">
        <v>195</v>
      </c>
      <c r="C29" s="9">
        <v>125</v>
      </c>
      <c r="D29" s="9">
        <v>171</v>
      </c>
      <c r="E29" s="9"/>
      <c r="F29" s="9"/>
      <c r="G29" s="9"/>
      <c r="H29" s="9"/>
      <c r="I29" s="9"/>
      <c r="J29" s="9"/>
      <c r="K29" s="9"/>
      <c r="L29" s="9"/>
      <c r="M29" s="9"/>
      <c r="N29" s="9">
        <f>SUM(tblTransportation[[#This Row],[Jan]:[Dec]])</f>
        <v>491</v>
      </c>
      <c r="O29" s="9"/>
    </row>
    <row r="30" spans="1:15" ht="12.75">
      <c r="A30" t="s">
        <v>11</v>
      </c>
      <c r="B30" s="9">
        <v>165</v>
      </c>
      <c r="C30" s="9">
        <v>165</v>
      </c>
      <c r="D30" s="9">
        <v>165</v>
      </c>
      <c r="E30" s="9"/>
      <c r="F30" s="9"/>
      <c r="G30" s="9"/>
      <c r="H30" s="9"/>
      <c r="I30" s="9"/>
      <c r="J30" s="9"/>
      <c r="K30" s="9"/>
      <c r="L30" s="9"/>
      <c r="M30" s="9"/>
      <c r="N30" s="9">
        <f>SUM(tblTransportation[[#This Row],[Jan]:[Dec]])</f>
        <v>495</v>
      </c>
      <c r="O30" s="9"/>
    </row>
    <row r="31" spans="1:15" ht="12.75">
      <c r="A31" t="s">
        <v>12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f>SUM(tblTransportation[[#This Row],[Jan]:[Dec]])</f>
        <v>0</v>
      </c>
      <c r="O31" s="9"/>
    </row>
    <row r="32" spans="1:15" ht="12.75">
      <c r="A32" t="s">
        <v>13</v>
      </c>
      <c r="B32" s="9">
        <v>10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f>SUM(tblTransportation[[#This Row],[Jan]:[Dec]])</f>
        <v>10</v>
      </c>
      <c r="O32" s="9"/>
    </row>
    <row r="33" spans="1:15" ht="12.75">
      <c r="A33" t="s">
        <v>14</v>
      </c>
      <c r="B33" s="9">
        <v>10</v>
      </c>
      <c r="C33" s="9">
        <v>40</v>
      </c>
      <c r="D33" s="9">
        <v>20</v>
      </c>
      <c r="E33" s="9"/>
      <c r="F33" s="9"/>
      <c r="G33" s="9"/>
      <c r="H33" s="9"/>
      <c r="I33" s="9"/>
      <c r="J33" s="9"/>
      <c r="K33" s="9"/>
      <c r="L33" s="9"/>
      <c r="M33" s="9"/>
      <c r="N33" s="9">
        <f>SUM(tblTransportation[[#This Row],[Jan]:[Dec]])</f>
        <v>70</v>
      </c>
      <c r="O33" s="9"/>
    </row>
    <row r="34" spans="1:15" ht="12.75">
      <c r="A34" t="s">
        <v>15</v>
      </c>
      <c r="B34" s="9">
        <v>20</v>
      </c>
      <c r="C34" s="9">
        <v>40</v>
      </c>
      <c r="D34" s="9">
        <v>30</v>
      </c>
      <c r="E34" s="9"/>
      <c r="F34" s="9"/>
      <c r="G34" s="9"/>
      <c r="H34" s="9"/>
      <c r="I34" s="9"/>
      <c r="J34" s="9"/>
      <c r="K34" s="9"/>
      <c r="L34" s="9"/>
      <c r="M34" s="9"/>
      <c r="N34" s="9">
        <f>SUM(tblTransportation[[#This Row],[Jan]:[Dec]])</f>
        <v>90</v>
      </c>
      <c r="O34" s="9"/>
    </row>
    <row r="35" spans="1:15" ht="12.75">
      <c r="A35" t="s">
        <v>56</v>
      </c>
      <c r="B35" s="9">
        <f>SUBTOTAL(109,[Jan])</f>
        <v>400</v>
      </c>
      <c r="C35" s="9">
        <f>SUBTOTAL(109,[Feb])</f>
        <v>370</v>
      </c>
      <c r="D35" s="9">
        <f>SUBTOTAL(109,[March])</f>
        <v>386</v>
      </c>
      <c r="E35" s="9">
        <f>SUBTOTAL(109,[April])</f>
        <v>0</v>
      </c>
      <c r="F35" s="9">
        <f>SUBTOTAL(109,[May])</f>
        <v>0</v>
      </c>
      <c r="G35" s="9">
        <f>SUBTOTAL(109,[June])</f>
        <v>0</v>
      </c>
      <c r="H35" s="9">
        <f>SUBTOTAL(109,[July])</f>
        <v>0</v>
      </c>
      <c r="I35" s="9">
        <f>SUBTOTAL(109,[Aug])</f>
        <v>0</v>
      </c>
      <c r="J35" s="9">
        <f>SUBTOTAL(109,[Sept])</f>
        <v>0</v>
      </c>
      <c r="K35" s="9">
        <f>SUBTOTAL(109,[Oct])</f>
        <v>0</v>
      </c>
      <c r="L35" s="9">
        <f>SUBTOTAL(109,[Nov])</f>
        <v>0</v>
      </c>
      <c r="M35" s="9">
        <f>SUBTOTAL(109,[Dec])</f>
        <v>0</v>
      </c>
      <c r="N35" s="9">
        <f>SUBTOTAL(109,[Year])</f>
        <v>1156</v>
      </c>
      <c r="O35" s="6"/>
    </row>
    <row r="36" spans="1:15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5">
      <c r="A37" s="5" t="s">
        <v>62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2.75">
      <c r="A38" t="s">
        <v>16</v>
      </c>
      <c r="B38" s="9">
        <v>85</v>
      </c>
      <c r="C38" s="9">
        <v>85</v>
      </c>
      <c r="D38" s="9">
        <v>85</v>
      </c>
      <c r="E38" s="9"/>
      <c r="F38" s="9"/>
      <c r="G38" s="9"/>
      <c r="H38" s="9"/>
      <c r="I38" s="9"/>
      <c r="J38" s="9"/>
      <c r="K38" s="9"/>
      <c r="L38" s="9"/>
      <c r="M38" s="9"/>
      <c r="N38" s="9">
        <f>SUM(tblEntertainment[[#This Row],[Jan]:[Dec]])</f>
        <v>255</v>
      </c>
      <c r="O38" s="9"/>
    </row>
    <row r="39" spans="1:15" ht="12.75">
      <c r="A39" t="s">
        <v>17</v>
      </c>
      <c r="B39" s="9">
        <v>7</v>
      </c>
      <c r="C39" s="9">
        <v>8</v>
      </c>
      <c r="D39" s="9">
        <v>9</v>
      </c>
      <c r="E39" s="9"/>
      <c r="F39" s="9"/>
      <c r="G39" s="9"/>
      <c r="H39" s="9"/>
      <c r="I39" s="9"/>
      <c r="J39" s="9"/>
      <c r="K39" s="9"/>
      <c r="L39" s="9"/>
      <c r="M39" s="9"/>
      <c r="N39" s="9">
        <f>SUM(tblEntertainment[[#This Row],[Jan]:[Dec]])</f>
        <v>24</v>
      </c>
      <c r="O39" s="9"/>
    </row>
    <row r="40" spans="1:15" ht="12.75">
      <c r="A40" t="s">
        <v>18</v>
      </c>
      <c r="B40" s="9">
        <v>9</v>
      </c>
      <c r="C40" s="9">
        <v>5</v>
      </c>
      <c r="D40" s="9">
        <v>9</v>
      </c>
      <c r="E40" s="9"/>
      <c r="F40" s="9"/>
      <c r="G40" s="9"/>
      <c r="H40" s="9"/>
      <c r="I40" s="9"/>
      <c r="J40" s="9"/>
      <c r="K40" s="9"/>
      <c r="L40" s="9"/>
      <c r="M40" s="9"/>
      <c r="N40" s="9">
        <f>SUM(tblEntertainment[[#This Row],[Jan]:[Dec]])</f>
        <v>23</v>
      </c>
      <c r="O40" s="9"/>
    </row>
    <row r="41" spans="1:15" ht="12.75">
      <c r="A41" t="s">
        <v>19</v>
      </c>
      <c r="B41" s="9">
        <v>5</v>
      </c>
      <c r="C41" s="9">
        <v>5</v>
      </c>
      <c r="D41" s="9">
        <v>7</v>
      </c>
      <c r="E41" s="9"/>
      <c r="F41" s="9"/>
      <c r="G41" s="9"/>
      <c r="H41" s="9"/>
      <c r="I41" s="9"/>
      <c r="J41" s="9"/>
      <c r="K41" s="9"/>
      <c r="L41" s="9"/>
      <c r="M41" s="9"/>
      <c r="N41" s="9">
        <f>SUM(tblEntertainment[[#This Row],[Jan]:[Dec]])</f>
        <v>17</v>
      </c>
      <c r="O41" s="9"/>
    </row>
    <row r="42" spans="1:15" ht="12.75">
      <c r="A42" t="s">
        <v>56</v>
      </c>
      <c r="B42" s="9">
        <f>SUBTOTAL(109,[Jan])</f>
        <v>106</v>
      </c>
      <c r="C42" s="9">
        <f>SUBTOTAL(109,[Feb])</f>
        <v>103</v>
      </c>
      <c r="D42" s="9">
        <f>SUBTOTAL(109,[March])</f>
        <v>110</v>
      </c>
      <c r="E42" s="9">
        <f>SUBTOTAL(109,[April])</f>
        <v>0</v>
      </c>
      <c r="F42" s="9">
        <f>SUBTOTAL(109,[May])</f>
        <v>0</v>
      </c>
      <c r="G42" s="9">
        <f>SUBTOTAL(109,[June])</f>
        <v>0</v>
      </c>
      <c r="H42" s="9">
        <f>SUBTOTAL(109,[July])</f>
        <v>0</v>
      </c>
      <c r="I42" s="9">
        <f>SUBTOTAL(109,[Aug])</f>
        <v>0</v>
      </c>
      <c r="J42" s="9">
        <f>SUBTOTAL(109,[Sept])</f>
        <v>0</v>
      </c>
      <c r="K42" s="9">
        <f>SUBTOTAL(109,[Oct])</f>
        <v>0</v>
      </c>
      <c r="L42" s="9">
        <f>SUBTOTAL(109,[Nov])</f>
        <v>0</v>
      </c>
      <c r="M42" s="9">
        <f>SUBTOTAL(109,[Dec])</f>
        <v>0</v>
      </c>
      <c r="N42" s="9">
        <f>SUBTOTAL(109,[Year])</f>
        <v>319</v>
      </c>
      <c r="O42" s="6"/>
    </row>
    <row r="43" spans="1:1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5">
      <c r="A44" s="5" t="s">
        <v>63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2.75">
      <c r="A45" t="s">
        <v>20</v>
      </c>
      <c r="B45" s="9">
        <v>50</v>
      </c>
      <c r="C45" s="9">
        <v>50</v>
      </c>
      <c r="D45" s="9">
        <v>50</v>
      </c>
      <c r="E45" s="9"/>
      <c r="F45" s="9"/>
      <c r="G45" s="9"/>
      <c r="H45" s="9"/>
      <c r="I45" s="9"/>
      <c r="J45" s="9"/>
      <c r="K45" s="9"/>
      <c r="L45" s="9"/>
      <c r="M45" s="9"/>
      <c r="N45" s="9">
        <f>SUM(tblHealth[[#This Row],[Jan]:[Dec]])</f>
        <v>150</v>
      </c>
      <c r="O45" s="9"/>
    </row>
    <row r="46" spans="1:15" ht="12.75">
      <c r="A46" t="s">
        <v>11</v>
      </c>
      <c r="B46" s="9">
        <v>225</v>
      </c>
      <c r="C46" s="9">
        <v>225</v>
      </c>
      <c r="D46" s="9">
        <v>225</v>
      </c>
      <c r="E46" s="9"/>
      <c r="F46" s="9"/>
      <c r="G46" s="9"/>
      <c r="H46" s="9"/>
      <c r="I46" s="9"/>
      <c r="J46" s="9"/>
      <c r="K46" s="9"/>
      <c r="L46" s="9"/>
      <c r="M46" s="9"/>
      <c r="N46" s="9">
        <f>SUM(tblHealth[[#This Row],[Jan]:[Dec]])</f>
        <v>675</v>
      </c>
      <c r="O46" s="9"/>
    </row>
    <row r="47" spans="1:15" ht="12.75">
      <c r="A47" t="s">
        <v>21</v>
      </c>
      <c r="B47" s="9">
        <v>100</v>
      </c>
      <c r="C47" s="9">
        <v>100</v>
      </c>
      <c r="D47" s="9">
        <v>100</v>
      </c>
      <c r="E47" s="9"/>
      <c r="F47" s="9"/>
      <c r="G47" s="9"/>
      <c r="H47" s="9"/>
      <c r="I47" s="9"/>
      <c r="J47" s="9"/>
      <c r="K47" s="9"/>
      <c r="L47" s="9"/>
      <c r="M47" s="9"/>
      <c r="N47" s="9">
        <f>SUM(tblHealth[[#This Row],[Jan]:[Dec]])</f>
        <v>300</v>
      </c>
      <c r="O47" s="9"/>
    </row>
    <row r="48" spans="1:15" ht="12.75">
      <c r="A48" t="s">
        <v>22</v>
      </c>
      <c r="B48" s="9">
        <v>6</v>
      </c>
      <c r="C48" s="9">
        <v>2</v>
      </c>
      <c r="D48" s="9">
        <v>9</v>
      </c>
      <c r="E48" s="9"/>
      <c r="F48" s="9"/>
      <c r="G48" s="9"/>
      <c r="H48" s="9"/>
      <c r="I48" s="9"/>
      <c r="J48" s="9"/>
      <c r="K48" s="9"/>
      <c r="L48" s="9"/>
      <c r="M48" s="9"/>
      <c r="N48" s="9">
        <f>SUM(tblHealth[[#This Row],[Jan]:[Dec]])</f>
        <v>17</v>
      </c>
      <c r="O48" s="9"/>
    </row>
    <row r="49" spans="1:15" ht="12.75">
      <c r="A49" t="s">
        <v>23</v>
      </c>
      <c r="B49" s="9">
        <v>20</v>
      </c>
      <c r="C49" s="9"/>
      <c r="D49" s="9">
        <v>41</v>
      </c>
      <c r="E49" s="9"/>
      <c r="F49" s="9"/>
      <c r="G49" s="9"/>
      <c r="H49" s="9"/>
      <c r="I49" s="9"/>
      <c r="J49" s="9"/>
      <c r="K49" s="9"/>
      <c r="L49" s="9"/>
      <c r="M49" s="9"/>
      <c r="N49" s="9">
        <f>SUM(tblHealth[[#This Row],[Jan]:[Dec]])</f>
        <v>61</v>
      </c>
      <c r="O49" s="9"/>
    </row>
    <row r="50" spans="1:15" ht="12.75">
      <c r="A50" t="s">
        <v>24</v>
      </c>
      <c r="B50" s="9">
        <v>4</v>
      </c>
      <c r="C50" s="9"/>
      <c r="D50" s="9">
        <v>25</v>
      </c>
      <c r="E50" s="9"/>
      <c r="F50" s="9"/>
      <c r="G50" s="9"/>
      <c r="H50" s="9"/>
      <c r="I50" s="9"/>
      <c r="J50" s="9"/>
      <c r="K50" s="9"/>
      <c r="L50" s="9"/>
      <c r="M50" s="9"/>
      <c r="N50" s="9">
        <f>SUM(tblHealth[[#This Row],[Jan]:[Dec]])</f>
        <v>29</v>
      </c>
      <c r="O50" s="9"/>
    </row>
    <row r="51" spans="1:15" ht="12.75">
      <c r="A51" t="s">
        <v>25</v>
      </c>
      <c r="B51" s="9">
        <v>55</v>
      </c>
      <c r="C51" s="9">
        <v>55</v>
      </c>
      <c r="D51" s="9">
        <v>55</v>
      </c>
      <c r="E51" s="9"/>
      <c r="F51" s="9"/>
      <c r="G51" s="9"/>
      <c r="H51" s="9"/>
      <c r="I51" s="9"/>
      <c r="J51" s="9"/>
      <c r="K51" s="9"/>
      <c r="L51" s="9"/>
      <c r="M51" s="9"/>
      <c r="N51" s="9">
        <f>SUM(tblHealth[[#This Row],[Jan]:[Dec]])</f>
        <v>165</v>
      </c>
      <c r="O51" s="9"/>
    </row>
    <row r="52" spans="1:15" ht="12.75">
      <c r="A52" t="s">
        <v>56</v>
      </c>
      <c r="B52" s="9">
        <f>SUBTOTAL(109,[Jan])</f>
        <v>460</v>
      </c>
      <c r="C52" s="9">
        <f>SUBTOTAL(109,[Feb])</f>
        <v>432</v>
      </c>
      <c r="D52" s="9">
        <f>SUBTOTAL(109,[March])</f>
        <v>505</v>
      </c>
      <c r="E52" s="9">
        <f>SUBTOTAL(109,[April])</f>
        <v>0</v>
      </c>
      <c r="F52" s="9">
        <f>SUBTOTAL(109,[May])</f>
        <v>0</v>
      </c>
      <c r="G52" s="9">
        <f>SUBTOTAL(109,[June])</f>
        <v>0</v>
      </c>
      <c r="H52" s="9">
        <f>SUBTOTAL(109,[July])</f>
        <v>0</v>
      </c>
      <c r="I52" s="9">
        <f>SUBTOTAL(109,[Aug])</f>
        <v>0</v>
      </c>
      <c r="J52" s="9">
        <f>SUBTOTAL(109,[Sept])</f>
        <v>0</v>
      </c>
      <c r="K52" s="9">
        <f>SUBTOTAL(109,[Oct])</f>
        <v>0</v>
      </c>
      <c r="L52" s="9">
        <f>SUBTOTAL(109,[Nov])</f>
        <v>0</v>
      </c>
      <c r="M52" s="9">
        <f>SUBTOTAL(109,[Dec])</f>
        <v>0</v>
      </c>
      <c r="N52" s="9">
        <f>SUBTOTAL(109,[Year])</f>
        <v>1397</v>
      </c>
      <c r="O52" s="6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5">
      <c r="A54" s="5" t="s">
        <v>64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t="s">
        <v>26</v>
      </c>
      <c r="B55" s="9"/>
      <c r="C55" s="9">
        <v>485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f>SUM(tblVacations[[#This Row],[Jan]:[Dec]])</f>
        <v>485</v>
      </c>
      <c r="O55" s="9"/>
    </row>
    <row r="56" spans="1:15" ht="12.75">
      <c r="A56" t="s">
        <v>27</v>
      </c>
      <c r="B56" s="9"/>
      <c r="C56" s="9">
        <v>245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>
        <f>SUM(tblVacations[[#This Row],[Jan]:[Dec]])</f>
        <v>245</v>
      </c>
      <c r="O56" s="9"/>
    </row>
    <row r="57" spans="1:15" ht="12.75">
      <c r="A57" t="s">
        <v>28</v>
      </c>
      <c r="B57" s="9"/>
      <c r="C57" s="9">
        <v>95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>
        <f>SUM(tblVacations[[#This Row],[Jan]:[Dec]])</f>
        <v>95</v>
      </c>
      <c r="O57" s="9"/>
    </row>
    <row r="58" spans="1:15" ht="12.75">
      <c r="A58" t="s">
        <v>29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>
        <f>SUM(tblVacations[[#This Row],[Jan]:[Dec]])</f>
        <v>0</v>
      </c>
      <c r="O58" s="9"/>
    </row>
    <row r="59" spans="1:15" ht="12.75">
      <c r="A59" t="s">
        <v>30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>
        <f>SUM(tblVacations[[#This Row],[Jan]:[Dec]])</f>
        <v>0</v>
      </c>
      <c r="O59" s="9"/>
    </row>
    <row r="60" spans="1:15" ht="12.75">
      <c r="A60" t="s">
        <v>31</v>
      </c>
      <c r="B60" s="9"/>
      <c r="C60" s="9">
        <v>85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>
        <f>SUM(tblVacations[[#This Row],[Jan]:[Dec]])</f>
        <v>85</v>
      </c>
      <c r="O60" s="9"/>
    </row>
    <row r="61" spans="1:15" ht="12.75">
      <c r="A61" t="s">
        <v>56</v>
      </c>
      <c r="B61" s="9">
        <f>SUBTOTAL(109,[Jan])</f>
        <v>0</v>
      </c>
      <c r="C61" s="9">
        <f>SUBTOTAL(109,[Feb])</f>
        <v>910</v>
      </c>
      <c r="D61" s="9">
        <f>SUBTOTAL(109,[March])</f>
        <v>0</v>
      </c>
      <c r="E61" s="9">
        <f>SUBTOTAL(109,[April])</f>
        <v>0</v>
      </c>
      <c r="F61" s="9">
        <f>SUBTOTAL(109,[May])</f>
        <v>0</v>
      </c>
      <c r="G61" s="9">
        <f>SUBTOTAL(109,[June])</f>
        <v>0</v>
      </c>
      <c r="H61" s="9">
        <f>SUBTOTAL(109,[July])</f>
        <v>0</v>
      </c>
      <c r="I61" s="9">
        <f>SUBTOTAL(109,[Aug])</f>
        <v>0</v>
      </c>
      <c r="J61" s="9">
        <f>SUBTOTAL(109,[Sept])</f>
        <v>0</v>
      </c>
      <c r="K61" s="9">
        <f>SUBTOTAL(109,[Oct])</f>
        <v>0</v>
      </c>
      <c r="L61" s="9">
        <f>SUBTOTAL(109,[Nov])</f>
        <v>0</v>
      </c>
      <c r="M61" s="9">
        <f>SUBTOTAL(109,[Dec])</f>
        <v>0</v>
      </c>
      <c r="N61" s="9">
        <f>SUBTOTAL(109,[Year])</f>
        <v>910</v>
      </c>
      <c r="O61" s="6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5">
      <c r="A63" s="5" t="s">
        <v>65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t="s">
        <v>32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>
        <f>SUM(tblRecreation[[#This Row],[Jan]:[Dec]])</f>
        <v>0</v>
      </c>
      <c r="O64" s="9"/>
    </row>
    <row r="65" spans="1:15" ht="12.75">
      <c r="A65" t="s">
        <v>33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f>SUM(tblRecreation[[#This Row],[Jan]:[Dec]])</f>
        <v>0</v>
      </c>
      <c r="O65" s="9"/>
    </row>
    <row r="66" spans="1:15" ht="12.75">
      <c r="A66" t="s">
        <v>34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>
        <f>SUM(tblRecreation[[#This Row],[Jan]:[Dec]])</f>
        <v>0</v>
      </c>
      <c r="O66" s="9"/>
    </row>
    <row r="67" spans="1:15" ht="12.75">
      <c r="A67" t="s">
        <v>35</v>
      </c>
      <c r="B67" s="9">
        <v>39</v>
      </c>
      <c r="C67" s="9">
        <v>33</v>
      </c>
      <c r="D67" s="9">
        <v>40</v>
      </c>
      <c r="E67" s="9"/>
      <c r="F67" s="9"/>
      <c r="G67" s="9"/>
      <c r="H67" s="9"/>
      <c r="I67" s="9"/>
      <c r="J67" s="9"/>
      <c r="K67" s="9"/>
      <c r="L67" s="9"/>
      <c r="M67" s="9"/>
      <c r="N67" s="9">
        <f>SUM(tblRecreation[[#This Row],[Jan]:[Dec]])</f>
        <v>112</v>
      </c>
      <c r="O67" s="9"/>
    </row>
    <row r="68" spans="1:15" ht="12.75">
      <c r="A68" t="s">
        <v>56</v>
      </c>
      <c r="B68" s="9">
        <f>SUBTOTAL(109,[Jan])</f>
        <v>39</v>
      </c>
      <c r="C68" s="9">
        <f>SUBTOTAL(109,[Feb])</f>
        <v>33</v>
      </c>
      <c r="D68" s="9">
        <f>SUBTOTAL(109,[March])</f>
        <v>40</v>
      </c>
      <c r="E68" s="9">
        <f>SUBTOTAL(109,[April])</f>
        <v>0</v>
      </c>
      <c r="F68" s="9">
        <f>SUBTOTAL(109,[May])</f>
        <v>0</v>
      </c>
      <c r="G68" s="9">
        <f>SUBTOTAL(109,[June])</f>
        <v>0</v>
      </c>
      <c r="H68" s="9">
        <f>SUBTOTAL(109,[July])</f>
        <v>0</v>
      </c>
      <c r="I68" s="9">
        <f>SUBTOTAL(109,[Aug])</f>
        <v>0</v>
      </c>
      <c r="J68" s="9">
        <f>SUBTOTAL(109,[Sept])</f>
        <v>0</v>
      </c>
      <c r="K68" s="9">
        <f>SUBTOTAL(109,[Oct])</f>
        <v>0</v>
      </c>
      <c r="L68" s="9">
        <f>SUBTOTAL(109,[Nov])</f>
        <v>0</v>
      </c>
      <c r="M68" s="9">
        <f>SUBTOTAL(109,[Dec])</f>
        <v>0</v>
      </c>
      <c r="N68" s="9">
        <f>SUBTOTAL(109,[Year])</f>
        <v>112</v>
      </c>
      <c r="O68" s="6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5">
      <c r="A70" s="5" t="s">
        <v>66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2.75">
      <c r="A71" t="s">
        <v>36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>
        <f>SUM(tblDues[[#This Row],[Jan]:[Dec]])</f>
        <v>0</v>
      </c>
      <c r="O71" s="9"/>
    </row>
    <row r="72" spans="1:15" ht="12.75">
      <c r="A72" t="s">
        <v>37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>
        <f>SUM(tblDues[[#This Row],[Jan]:[Dec]])</f>
        <v>0</v>
      </c>
      <c r="O72" s="9"/>
    </row>
    <row r="73" spans="1:15" ht="12.75">
      <c r="A73" t="s">
        <v>38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f>SUM(tblDues[[#This Row],[Jan]:[Dec]])</f>
        <v>0</v>
      </c>
      <c r="O73" s="9"/>
    </row>
    <row r="74" spans="1:15" ht="12.75">
      <c r="A74" t="s">
        <v>39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>
        <f>SUM(tblDues[[#This Row],[Jan]:[Dec]])</f>
        <v>0</v>
      </c>
      <c r="O74" s="9"/>
    </row>
    <row r="75" spans="1:15" ht="12.75">
      <c r="A75" t="s">
        <v>40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>
        <f>SUM(tblDues[[#This Row],[Jan]:[Dec]])</f>
        <v>0</v>
      </c>
      <c r="O75" s="9"/>
    </row>
    <row r="76" spans="1:15" ht="12.75">
      <c r="A76" t="s">
        <v>41</v>
      </c>
      <c r="B76" s="9">
        <v>29</v>
      </c>
      <c r="C76" s="9">
        <v>18</v>
      </c>
      <c r="D76" s="9">
        <v>17</v>
      </c>
      <c r="E76" s="9"/>
      <c r="F76" s="9"/>
      <c r="G76" s="9"/>
      <c r="H76" s="9"/>
      <c r="I76" s="9"/>
      <c r="J76" s="9"/>
      <c r="K76" s="9"/>
      <c r="L76" s="9"/>
      <c r="M76" s="9"/>
      <c r="N76" s="9">
        <f>SUM(tblDues[[#This Row],[Jan]:[Dec]])</f>
        <v>64</v>
      </c>
      <c r="O76" s="9"/>
    </row>
    <row r="77" spans="1:15" ht="12.75">
      <c r="A77" t="s">
        <v>42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>
        <f>SUM(tblDues[[#This Row],[Jan]:[Dec]])</f>
        <v>0</v>
      </c>
      <c r="O77" s="9"/>
    </row>
    <row r="78" spans="1:15" ht="12.75">
      <c r="A78" t="s">
        <v>56</v>
      </c>
      <c r="B78" s="9">
        <f>SUBTOTAL(109,[Jan])</f>
        <v>29</v>
      </c>
      <c r="C78" s="9">
        <f>SUBTOTAL(109,[Feb])</f>
        <v>18</v>
      </c>
      <c r="D78" s="9">
        <f>SUBTOTAL(109,[March])</f>
        <v>17</v>
      </c>
      <c r="E78" s="9">
        <f>SUBTOTAL(109,[April])</f>
        <v>0</v>
      </c>
      <c r="F78" s="9">
        <f>SUBTOTAL(109,[May])</f>
        <v>0</v>
      </c>
      <c r="G78" s="9">
        <f>SUBTOTAL(109,[June])</f>
        <v>0</v>
      </c>
      <c r="H78" s="9">
        <f>SUBTOTAL(109,[July])</f>
        <v>0</v>
      </c>
      <c r="I78" s="9">
        <f>SUBTOTAL(109,[Aug])</f>
        <v>0</v>
      </c>
      <c r="J78" s="9">
        <f>SUBTOTAL(109,[Sept])</f>
        <v>0</v>
      </c>
      <c r="K78" s="9">
        <f>SUBTOTAL(109,[Oct])</f>
        <v>0</v>
      </c>
      <c r="L78" s="9">
        <f>SUBTOTAL(109,[Nov])</f>
        <v>0</v>
      </c>
      <c r="M78" s="9">
        <f>SUBTOTAL(109,[Dec])</f>
        <v>0</v>
      </c>
      <c r="N78" s="9">
        <f>SUBTOTAL(109,[Year])</f>
        <v>64</v>
      </c>
      <c r="O78" s="6"/>
    </row>
    <row r="79" spans="1:15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5">
      <c r="A80" s="5" t="s">
        <v>67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2.75">
      <c r="A81" t="s">
        <v>43</v>
      </c>
      <c r="B81" s="9"/>
      <c r="C81" s="9"/>
      <c r="D81" s="9">
        <v>29</v>
      </c>
      <c r="E81" s="9"/>
      <c r="F81" s="9"/>
      <c r="G81" s="9"/>
      <c r="H81" s="9"/>
      <c r="I81" s="9"/>
      <c r="J81" s="9"/>
      <c r="K81" s="9"/>
      <c r="L81" s="9"/>
      <c r="M81" s="9"/>
      <c r="N81" s="9">
        <f>SUM(tblPersonal[[#This Row],[Jan]:[Dec]])</f>
        <v>29</v>
      </c>
      <c r="O81" s="9"/>
    </row>
    <row r="82" spans="1:15" ht="12.75">
      <c r="A82" t="s">
        <v>44</v>
      </c>
      <c r="B82" s="9"/>
      <c r="C82" s="9">
        <v>35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>
        <f>SUM(tblPersonal[[#This Row],[Jan]:[Dec]])</f>
        <v>35</v>
      </c>
      <c r="O82" s="9"/>
    </row>
    <row r="83" spans="1:15" ht="12.75">
      <c r="A83" t="s">
        <v>45</v>
      </c>
      <c r="B83" s="9">
        <v>25</v>
      </c>
      <c r="C83" s="9">
        <v>25</v>
      </c>
      <c r="D83" s="9">
        <v>25</v>
      </c>
      <c r="E83" s="9"/>
      <c r="F83" s="9"/>
      <c r="G83" s="9"/>
      <c r="H83" s="9"/>
      <c r="I83" s="9"/>
      <c r="J83" s="9"/>
      <c r="K83" s="9"/>
      <c r="L83" s="9"/>
      <c r="M83" s="9"/>
      <c r="N83" s="9">
        <f>SUM(tblPersonal[[#This Row],[Jan]:[Dec]])</f>
        <v>75</v>
      </c>
      <c r="O83" s="9"/>
    </row>
    <row r="84" spans="1:15" ht="12.75">
      <c r="A84" t="s">
        <v>46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>
        <f>SUM(tblPersonal[[#This Row],[Jan]:[Dec]])</f>
        <v>0</v>
      </c>
      <c r="O84" s="9"/>
    </row>
    <row r="85" spans="1:15" ht="12.75">
      <c r="A85" t="s">
        <v>47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>
        <f>SUM(tblPersonal[[#This Row],[Jan]:[Dec]])</f>
        <v>0</v>
      </c>
      <c r="O85" s="9"/>
    </row>
    <row r="86" spans="1:15" ht="12.75">
      <c r="A86" t="s">
        <v>56</v>
      </c>
      <c r="B86" s="9">
        <f>SUBTOTAL(109,[Jan])</f>
        <v>25</v>
      </c>
      <c r="C86" s="9">
        <f>SUBTOTAL(109,[Feb])</f>
        <v>60</v>
      </c>
      <c r="D86" s="9">
        <f>SUBTOTAL(109,[March])</f>
        <v>54</v>
      </c>
      <c r="E86" s="9">
        <f>SUBTOTAL(109,[April])</f>
        <v>0</v>
      </c>
      <c r="F86" s="9">
        <f>SUBTOTAL(109,[May])</f>
        <v>0</v>
      </c>
      <c r="G86" s="9">
        <f>SUBTOTAL(109,[June])</f>
        <v>0</v>
      </c>
      <c r="H86" s="9">
        <f>SUBTOTAL(109,[July])</f>
        <v>0</v>
      </c>
      <c r="I86" s="9">
        <f>SUBTOTAL(109,[Aug])</f>
        <v>0</v>
      </c>
      <c r="J86" s="9">
        <f>SUBTOTAL(109,[Sept])</f>
        <v>0</v>
      </c>
      <c r="K86" s="9">
        <f>SUBTOTAL(109,[Oct])</f>
        <v>0</v>
      </c>
      <c r="L86" s="9">
        <f>SUBTOTAL(109,[Nov])</f>
        <v>0</v>
      </c>
      <c r="M86" s="9">
        <f>SUBTOTAL(109,[Dec])</f>
        <v>0</v>
      </c>
      <c r="N86" s="9">
        <f>SUBTOTAL(109,[Year])</f>
        <v>139</v>
      </c>
      <c r="O86" s="6"/>
    </row>
    <row r="87" spans="1:15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">
      <c r="A88" s="5" t="s">
        <v>68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2.75">
      <c r="A89" t="s">
        <v>48</v>
      </c>
      <c r="B89" s="9">
        <v>25</v>
      </c>
      <c r="C89" s="9">
        <v>25</v>
      </c>
      <c r="D89" s="9">
        <v>25</v>
      </c>
      <c r="E89" s="9"/>
      <c r="F89" s="9"/>
      <c r="G89" s="9"/>
      <c r="H89" s="9"/>
      <c r="I89" s="9"/>
      <c r="J89" s="9"/>
      <c r="K89" s="9"/>
      <c r="L89" s="9"/>
      <c r="M89" s="9"/>
      <c r="N89" s="9">
        <f>SUM(tblFinancial[[#This Row],[Jan]:[Dec]])</f>
        <v>75</v>
      </c>
      <c r="O89" s="9"/>
    </row>
    <row r="90" spans="1:15" ht="12.75">
      <c r="A90" t="s">
        <v>49</v>
      </c>
      <c r="B90" s="9">
        <v>45</v>
      </c>
      <c r="C90" s="9">
        <v>45</v>
      </c>
      <c r="D90" s="9">
        <v>45</v>
      </c>
      <c r="E90" s="9"/>
      <c r="F90" s="9"/>
      <c r="G90" s="9"/>
      <c r="H90" s="9"/>
      <c r="I90" s="9"/>
      <c r="J90" s="9"/>
      <c r="K90" s="9"/>
      <c r="L90" s="9"/>
      <c r="M90" s="9"/>
      <c r="N90" s="9">
        <f>SUM(tblFinancial[[#This Row],[Jan]:[Dec]])</f>
        <v>135</v>
      </c>
      <c r="O90" s="9"/>
    </row>
    <row r="91" spans="1:15" ht="12.75">
      <c r="A91" t="s">
        <v>50</v>
      </c>
      <c r="B91" s="9">
        <v>75</v>
      </c>
      <c r="C91" s="9">
        <v>75</v>
      </c>
      <c r="D91" s="9">
        <v>75</v>
      </c>
      <c r="E91" s="9"/>
      <c r="F91" s="9"/>
      <c r="G91" s="9"/>
      <c r="H91" s="9"/>
      <c r="I91" s="9"/>
      <c r="J91" s="9"/>
      <c r="K91" s="9"/>
      <c r="L91" s="9"/>
      <c r="M91" s="9"/>
      <c r="N91" s="9">
        <f>SUM(tblFinancial[[#This Row],[Jan]:[Dec]])</f>
        <v>225</v>
      </c>
      <c r="O91" s="9"/>
    </row>
    <row r="92" spans="1:15" ht="12.75">
      <c r="A92" t="s">
        <v>51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>
        <f>SUM(tblFinancial[[#This Row],[Jan]:[Dec]])</f>
        <v>0</v>
      </c>
      <c r="O92" s="9"/>
    </row>
    <row r="93" spans="1:15" ht="12.75">
      <c r="A93" t="s">
        <v>52</v>
      </c>
      <c r="B93" s="9">
        <v>32</v>
      </c>
      <c r="C93" s="9">
        <v>34</v>
      </c>
      <c r="D93" s="9">
        <v>1</v>
      </c>
      <c r="E93" s="9"/>
      <c r="F93" s="9"/>
      <c r="G93" s="9"/>
      <c r="H93" s="9"/>
      <c r="I93" s="9"/>
      <c r="J93" s="9"/>
      <c r="K93" s="9"/>
      <c r="L93" s="9"/>
      <c r="M93" s="9"/>
      <c r="N93" s="9">
        <f>SUM(tblFinancial[[#This Row],[Jan]:[Dec]])</f>
        <v>67</v>
      </c>
      <c r="O93" s="9"/>
    </row>
    <row r="94" spans="1:15" ht="12.75">
      <c r="A94" t="s">
        <v>56</v>
      </c>
      <c r="B94" s="9">
        <f>SUBTOTAL(109,[Jan])</f>
        <v>177</v>
      </c>
      <c r="C94" s="9">
        <f>SUBTOTAL(109,[Feb])</f>
        <v>179</v>
      </c>
      <c r="D94" s="9">
        <f>SUBTOTAL(109,[March])</f>
        <v>146</v>
      </c>
      <c r="E94" s="9">
        <f>SUBTOTAL(109,[April])</f>
        <v>0</v>
      </c>
      <c r="F94" s="9">
        <f>SUBTOTAL(109,[May])</f>
        <v>0</v>
      </c>
      <c r="G94" s="9">
        <f>SUBTOTAL(109,[June])</f>
        <v>0</v>
      </c>
      <c r="H94" s="9">
        <f>SUBTOTAL(109,[July])</f>
        <v>0</v>
      </c>
      <c r="I94" s="9">
        <f>SUBTOTAL(109,[Aug])</f>
        <v>0</v>
      </c>
      <c r="J94" s="9">
        <f>SUBTOTAL(109,[Sept])</f>
        <v>0</v>
      </c>
      <c r="K94" s="9">
        <f>SUBTOTAL(109,[Oct])</f>
        <v>0</v>
      </c>
      <c r="L94" s="9">
        <f>SUBTOTAL(109,[Nov])</f>
        <v>0</v>
      </c>
      <c r="M94" s="9">
        <f>SUBTOTAL(109,[Dec])</f>
        <v>0</v>
      </c>
      <c r="N94" s="9">
        <f>SUBTOTAL(109,[Year])</f>
        <v>502</v>
      </c>
      <c r="O94" s="6"/>
    </row>
    <row r="95" spans="1:15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5">
      <c r="A96" s="5" t="s">
        <v>69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2.75">
      <c r="A97" t="s">
        <v>53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>
        <f>SUM(tblMisc[[#This Row],[Jan]:[Dec]])</f>
        <v>0</v>
      </c>
      <c r="O97" s="9"/>
    </row>
    <row r="98" spans="1:15" ht="12.75">
      <c r="A98" t="s">
        <v>53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>
        <f>SUM(tblMisc[[#This Row],[Jan]:[Dec]])</f>
        <v>0</v>
      </c>
      <c r="O98" s="9"/>
    </row>
    <row r="99" spans="1:15" ht="12.75">
      <c r="A99" t="s">
        <v>53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>
        <f>SUM(tblMisc[[#This Row],[Jan]:[Dec]])</f>
        <v>0</v>
      </c>
      <c r="O99" s="9"/>
    </row>
    <row r="100" spans="1:15" ht="12.75">
      <c r="A100" t="s">
        <v>53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>
        <f>SUM(tblMisc[[#This Row],[Jan]:[Dec]])</f>
        <v>0</v>
      </c>
      <c r="O100" s="9"/>
    </row>
    <row r="101" spans="1:15" ht="12.75">
      <c r="A101" t="s">
        <v>53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>
        <f>SUM(tblMisc[[#This Row],[Jan]:[Dec]])</f>
        <v>0</v>
      </c>
      <c r="O101" s="9"/>
    </row>
    <row r="102" spans="1:15" ht="12.75">
      <c r="A102" t="s">
        <v>56</v>
      </c>
      <c r="B102" s="9">
        <f>SUBTOTAL(109,[Jan])</f>
        <v>0</v>
      </c>
      <c r="C102" s="9">
        <f>SUBTOTAL(109,[Feb])</f>
        <v>0</v>
      </c>
      <c r="D102" s="9">
        <f>SUBTOTAL(109,[March])</f>
        <v>0</v>
      </c>
      <c r="E102" s="9">
        <f>SUBTOTAL(109,[April])</f>
        <v>0</v>
      </c>
      <c r="F102" s="9">
        <f>SUBTOTAL(109,[May])</f>
        <v>0</v>
      </c>
      <c r="G102" s="9">
        <f>SUBTOTAL(109,[June])</f>
        <v>0</v>
      </c>
      <c r="H102" s="9">
        <f>SUBTOTAL(109,[July])</f>
        <v>0</v>
      </c>
      <c r="I102" s="9">
        <f>SUBTOTAL(109,[Aug])</f>
        <v>0</v>
      </c>
      <c r="J102" s="9">
        <f>SUBTOTAL(109,[Sept])</f>
        <v>0</v>
      </c>
      <c r="K102" s="9">
        <f>SUBTOTAL(109,[Oct])</f>
        <v>0</v>
      </c>
      <c r="L102" s="9">
        <f>SUBTOTAL(109,[Nov])</f>
        <v>0</v>
      </c>
      <c r="M102" s="9">
        <f>SUBTOTAL(109,[Dec])</f>
        <v>0</v>
      </c>
      <c r="N102" s="9">
        <f>SUBTOTAL(109,[Year])</f>
        <v>0</v>
      </c>
      <c r="O102" s="6"/>
    </row>
    <row r="103" spans="1:15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15">
      <c r="A104" s="3" t="s">
        <v>70</v>
      </c>
      <c r="B104" s="8" t="s">
        <v>72</v>
      </c>
      <c r="C104" s="8" t="s">
        <v>73</v>
      </c>
      <c r="D104" s="8" t="s">
        <v>75</v>
      </c>
      <c r="E104" s="8" t="s">
        <v>76</v>
      </c>
      <c r="F104" s="8" t="s">
        <v>74</v>
      </c>
      <c r="G104" s="8" t="s">
        <v>77</v>
      </c>
      <c r="H104" s="8" t="s">
        <v>78</v>
      </c>
      <c r="I104" s="8" t="s">
        <v>79</v>
      </c>
      <c r="J104" s="8" t="s">
        <v>80</v>
      </c>
      <c r="K104" s="8" t="s">
        <v>81</v>
      </c>
      <c r="L104" s="8" t="s">
        <v>82</v>
      </c>
      <c r="M104" s="8" t="s">
        <v>83</v>
      </c>
      <c r="N104" s="8" t="s">
        <v>84</v>
      </c>
      <c r="O104" s="3" t="s">
        <v>88</v>
      </c>
    </row>
    <row r="105" spans="1:15" ht="12.75">
      <c r="A105" t="s">
        <v>54</v>
      </c>
      <c r="B105" s="9">
        <f>SUM(tblMisc[[#Totals],[Jan]],tblFinancial[[#Totals],[Jan]],tblPersonal[[#Totals],[Jan]],tblDues[[#Totals],[Jan]],tblRecreation[[#Totals],[Jan]],tblVacations[[#Totals],[Jan]],tblHealth[[#Totals],[Jan]],tblEntertainment[[#Totals],[Jan]],tblTransportation[[#Totals],[Jan]],tblDaily[[#Totals],[Jan]],tblHome[[#Totals],[Jan]])</f>
        <v>2687</v>
      </c>
      <c r="C105" s="9">
        <f>SUM(tblMisc[[#Totals],[Feb]],tblFinancial[[#Totals],[Feb]],tblPersonal[[#Totals],[Feb]],tblDues[[#Totals],[Feb]],tblRecreation[[#Totals],[Feb]],tblVacations[[#Totals],[Feb]],tblHealth[[#Totals],[Feb]],tblEntertainment[[#Totals],[Feb]],tblTransportation[[#Totals],[Feb]],tblDaily[[#Totals],[Feb]],tblHome[[#Totals],[Feb]])</f>
        <v>3429</v>
      </c>
      <c r="D105" s="9">
        <f>SUM(tblMisc[[#Totals],[March]],tblFinancial[[#Totals],[March]],tblPersonal[[#Totals],[March]],tblDues[[#Totals],[March]],tblRecreation[[#Totals],[March]],tblVacations[[#Totals],[March]],tblHealth[[#Totals],[March]],tblEntertainment[[#Totals],[March]],tblTransportation[[#Totals],[March]],tblDaily[[#Totals],[March]],tblHome[[#Totals],[March]])</f>
        <v>2718</v>
      </c>
      <c r="E105" s="9">
        <f>SUM(tblMisc[[#Totals],[April]],tblFinancial[[#Totals],[April]],tblPersonal[[#Totals],[April]],tblDues[[#Totals],[April]],tblRecreation[[#Totals],[April]],tblVacations[[#Totals],[April]],tblHealth[[#Totals],[April]],tblEntertainment[[#Totals],[April]],tblTransportation[[#Totals],[April]],tblDaily[[#Totals],[April]],tblHome[[#Totals],[April]])</f>
        <v>0</v>
      </c>
      <c r="F105" s="9">
        <f>SUM(tblMisc[[#Totals],[May]],tblFinancial[[#Totals],[May]],tblPersonal[[#Totals],[May]],tblDues[[#Totals],[May]],tblRecreation[[#Totals],[May]],tblVacations[[#Totals],[May]],tblHealth[[#Totals],[May]],tblEntertainment[[#Totals],[May]],tblTransportation[[#Totals],[May]],tblDaily[[#Totals],[May]],tblHome[[#Totals],[May]])</f>
        <v>0</v>
      </c>
      <c r="G105" s="9">
        <f>SUM(tblMisc[[#Totals],[June]],tblFinancial[[#Totals],[June]],tblPersonal[[#Totals],[June]],tblDues[[#Totals],[June]],tblRecreation[[#Totals],[June]],tblVacations[[#Totals],[June]],tblHealth[[#Totals],[June]],tblEntertainment[[#Totals],[June]],tblTransportation[[#Totals],[June]],tblDaily[[#Totals],[June]],tblHome[[#Totals],[June]])</f>
        <v>0</v>
      </c>
      <c r="H105" s="9">
        <f>SUM(tblMisc[[#Totals],[July]],tblFinancial[[#Totals],[July]],tblPersonal[[#Totals],[July]],tblDues[[#Totals],[July]],tblRecreation[[#Totals],[July]],tblVacations[[#Totals],[July]],tblHealth[[#Totals],[July]],tblEntertainment[[#Totals],[July]],tblTransportation[[#Totals],[July]],tblDaily[[#Totals],[July]],tblHome[[#Totals],[July]])</f>
        <v>0</v>
      </c>
      <c r="I105" s="9">
        <f>SUM(tblMisc[[#Totals],[Aug]],tblFinancial[[#Totals],[Aug]],tblPersonal[[#Totals],[Aug]],tblDues[[#Totals],[Aug]],tblRecreation[[#Totals],[Aug]],tblVacations[[#Totals],[Aug]],tblHealth[[#Totals],[Aug]],tblEntertainment[[#Totals],[Aug]],tblTransportation[[#Totals],[Aug]],tblDaily[[#Totals],[Aug]],tblHome[[#Totals],[Aug]])</f>
        <v>0</v>
      </c>
      <c r="J105" s="9">
        <f>SUM(tblMisc[[#Totals],[Sept]],tblFinancial[[#Totals],[Sept]],tblPersonal[[#Totals],[Sept]],tblDues[[#Totals],[Sept]],tblRecreation[[#Totals],[Sept]],tblVacations[[#Totals],[Sept]],tblHealth[[#Totals],[Sept]],tblEntertainment[[#Totals],[Sept]],tblTransportation[[#Totals],[Sept]],tblDaily[[#Totals],[Sept]],tblHome[[#Totals],[Sept]])</f>
        <v>0</v>
      </c>
      <c r="K105" s="9">
        <f>SUM(tblMisc[[#Totals],[Oct]],tblFinancial[[#Totals],[Oct]],tblPersonal[[#Totals],[Oct]],tblDues[[#Totals],[Oct]],tblRecreation[[#Totals],[Oct]],tblVacations[[#Totals],[Oct]],tblHealth[[#Totals],[Oct]],tblEntertainment[[#Totals],[Oct]],tblTransportation[[#Totals],[Oct]],tblDaily[[#Totals],[Oct]],tblHome[[#Totals],[Oct]])</f>
        <v>0</v>
      </c>
      <c r="L105" s="9">
        <f>SUM(tblMisc[[#Totals],[Nov]],tblFinancial[[#Totals],[Nov]],tblPersonal[[#Totals],[Nov]],tblDues[[#Totals],[Nov]],tblRecreation[[#Totals],[Nov]],tblVacations[[#Totals],[Nov]],tblHealth[[#Totals],[Nov]],tblEntertainment[[#Totals],[Nov]],tblTransportation[[#Totals],[Nov]],tblDaily[[#Totals],[Nov]],tblHome[[#Totals],[Nov]])</f>
        <v>0</v>
      </c>
      <c r="M105" s="9">
        <f>SUM(tblMisc[[#Totals],[Dec]],tblFinancial[[#Totals],[Dec]],tblPersonal[[#Totals],[Dec]],tblDues[[#Totals],[Dec]],tblRecreation[[#Totals],[Dec]],tblVacations[[#Totals],[Dec]],tblHealth[[#Totals],[Dec]],tblEntertainment[[#Totals],[Dec]],tblTransportation[[#Totals],[Dec]],tblDaily[[#Totals],[Dec]],tblHome[[#Totals],[Dec]])</f>
        <v>0</v>
      </c>
      <c r="N105" s="9">
        <f>SUM(tblMisc[[#Totals],[Year]],tblFinancial[[#Totals],[Year]],tblPersonal[[#Totals],[Year]],tblDues[[#Totals],[Year]],tblRecreation[[#Totals],[Year]],tblVacations[[#Totals],[Year]],tblHealth[[#Totals],[Year]],tblEntertainment[[#Totals],[Year]],tblTransportation[[#Totals],[Year]],tblDaily[[#Totals],[Year]],tblHome[[#Totals],[Year]])</f>
        <v>8834</v>
      </c>
      <c r="O105" s="9"/>
    </row>
    <row r="106" spans="1:15" ht="12.75">
      <c r="A106" t="s">
        <v>55</v>
      </c>
      <c r="B106" s="9">
        <f>tblIncome[[#Totals],[Jan]]-B105</f>
        <v>1036</v>
      </c>
      <c r="C106" s="9">
        <f>tblIncome[[#Totals],[Feb]]-C105</f>
        <v>127</v>
      </c>
      <c r="D106" s="9">
        <f>tblIncome[[#Totals],[March]]-D105</f>
        <v>926</v>
      </c>
      <c r="E106" s="9">
        <f>tblIncome[[#Totals],[April]]-E105</f>
        <v>0</v>
      </c>
      <c r="F106" s="9">
        <f>tblIncome[[#Totals],[May]]-F105</f>
        <v>0</v>
      </c>
      <c r="G106" s="9">
        <f>tblIncome[[#Totals],[June]]-G105</f>
        <v>0</v>
      </c>
      <c r="H106" s="9">
        <f>tblIncome[[#Totals],[July]]-H105</f>
        <v>0</v>
      </c>
      <c r="I106" s="9">
        <f>tblIncome[[#Totals],[Aug]]-I105</f>
        <v>0</v>
      </c>
      <c r="J106" s="9">
        <f>tblIncome[[#Totals],[Sept]]-J105</f>
        <v>0</v>
      </c>
      <c r="K106" s="9">
        <f>tblIncome[[#Totals],[Oct]]-K105</f>
        <v>0</v>
      </c>
      <c r="L106" s="9">
        <f>tblIncome[[#Totals],[Nov]]-L105</f>
        <v>0</v>
      </c>
      <c r="M106" s="9">
        <f>tblIncome[[#Totals],[Dec]]-M105</f>
        <v>0</v>
      </c>
      <c r="N106" s="9">
        <f>tblIncome[[#Totals],[Year]]-N105</f>
        <v>2089</v>
      </c>
      <c r="O106" s="9"/>
    </row>
  </sheetData>
  <mergeCells count="12">
    <mergeCell ref="A18:O18"/>
    <mergeCell ref="A9:O9"/>
    <mergeCell ref="A27:O27"/>
    <mergeCell ref="A103:O103"/>
    <mergeCell ref="A95:O95"/>
    <mergeCell ref="A87:O87"/>
    <mergeCell ref="A79:O79"/>
    <mergeCell ref="A69:O69"/>
    <mergeCell ref="A62:O62"/>
    <mergeCell ref="A53:O53"/>
    <mergeCell ref="A43:O43"/>
    <mergeCell ref="A36:O36"/>
  </mergeCells>
  <conditionalFormatting sqref="B106:N106">
    <cfRule type="cellIs" priority="1" dxfId="350" operator="lessThan">
      <formula>0</formula>
    </cfRule>
  </conditionalFormatting>
  <printOptions horizontalCentered="1"/>
  <pageMargins left="0.4" right="0.4" top="0.4" bottom="0.4" header="0.3" footer="0.3"/>
  <pageSetup fitToHeight="0" fitToWidth="1" horizontalDpi="600" verticalDpi="600" orientation="landscape" scale="72" r:id="rId14"/>
  <headerFooter differentFirst="1">
    <oddFooter>&amp;CPage &amp;P of &amp;N</oddFooter>
  </headerFooter>
  <ignoredErrors>
    <ignoredError sqref="B105:N105"/>
  </ignoredErrors>
  <tableParts>
    <tablePart r:id="rId13"/>
    <tablePart r:id="rId7"/>
    <tablePart r:id="rId5"/>
    <tablePart r:id="rId9"/>
    <tablePart r:id="rId2"/>
    <tablePart r:id="rId11"/>
    <tablePart r:id="rId8"/>
    <tablePart r:id="rId4"/>
    <tablePart r:id="rId6"/>
    <tablePart r:id="rId10"/>
    <tablePart r:id="rId12"/>
    <tablePart r:id="rId3"/>
    <tablePart r:id="rId1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BUDGET'!B105:M105</xm:f>
              <xm:sqref>O105</xm:sqref>
            </x14:sparkline>
            <x14:sparkline>
              <xm:f>'PERSONAL BUDGET'!B106:M106</xm:f>
              <xm:sqref>O106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BUDGET'!B5:M5</xm:f>
              <xm:sqref>O5</xm:sqref>
            </x14:sparkline>
            <x14:sparkline>
              <xm:f>'PERSONAL BUDGET'!B6:M6</xm:f>
              <xm:sqref>O6</xm:sqref>
            </x14:sparkline>
            <x14:sparkline>
              <xm:f>'PERSONAL BUDGET'!B7:M7</xm:f>
              <xm:sqref>O7</xm:sqref>
            </x14:sparkline>
            <x14:sparkline>
              <xm:f>'PERSONAL BUDGET'!B8:M8</xm:f>
              <xm:sqref>O8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BUDGET'!B97:M97</xm:f>
              <xm:sqref>O97</xm:sqref>
            </x14:sparkline>
            <x14:sparkline>
              <xm:f>'PERSONAL BUDGET'!B98:M98</xm:f>
              <xm:sqref>O98</xm:sqref>
            </x14:sparkline>
            <x14:sparkline>
              <xm:f>'PERSONAL BUDGET'!B99:M99</xm:f>
              <xm:sqref>O99</xm:sqref>
            </x14:sparkline>
            <x14:sparkline>
              <xm:f>'PERSONAL BUDGET'!B100:M100</xm:f>
              <xm:sqref>O100</xm:sqref>
            </x14:sparkline>
            <x14:sparkline>
              <xm:f>'PERSONAL BUDGET'!B101:M101</xm:f>
              <xm:sqref>O101</xm:sqref>
            </x14:sparkline>
            <x14:sparkline>
              <xm:f>'PERSONAL BUDGET'!B102:M102</xm:f>
              <xm:sqref>O102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BUDGET'!B89:M89</xm:f>
              <xm:sqref>O89</xm:sqref>
            </x14:sparkline>
            <x14:sparkline>
              <xm:f>'PERSONAL BUDGET'!B90:M90</xm:f>
              <xm:sqref>O90</xm:sqref>
            </x14:sparkline>
            <x14:sparkline>
              <xm:f>'PERSONAL BUDGET'!B91:M91</xm:f>
              <xm:sqref>O91</xm:sqref>
            </x14:sparkline>
            <x14:sparkline>
              <xm:f>'PERSONAL BUDGET'!B92:M92</xm:f>
              <xm:sqref>O92</xm:sqref>
            </x14:sparkline>
            <x14:sparkline>
              <xm:f>'PERSONAL BUDGET'!B93:M93</xm:f>
              <xm:sqref>O93</xm:sqref>
            </x14:sparkline>
            <x14:sparkline>
              <xm:f>'PERSONAL BUDGET'!B94:M94</xm:f>
              <xm:sqref>O94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BUDGET'!B81:M81</xm:f>
              <xm:sqref>O81</xm:sqref>
            </x14:sparkline>
            <x14:sparkline>
              <xm:f>'PERSONAL BUDGET'!B82:M82</xm:f>
              <xm:sqref>O82</xm:sqref>
            </x14:sparkline>
            <x14:sparkline>
              <xm:f>'PERSONAL BUDGET'!B83:M83</xm:f>
              <xm:sqref>O83</xm:sqref>
            </x14:sparkline>
            <x14:sparkline>
              <xm:f>'PERSONAL BUDGET'!B84:M84</xm:f>
              <xm:sqref>O84</xm:sqref>
            </x14:sparkline>
            <x14:sparkline>
              <xm:f>'PERSONAL BUDGET'!B85:M85</xm:f>
              <xm:sqref>O85</xm:sqref>
            </x14:sparkline>
            <x14:sparkline>
              <xm:f>'PERSONAL BUDGET'!B86:M86</xm:f>
              <xm:sqref>O86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BUDGET'!B71:M71</xm:f>
              <xm:sqref>O71</xm:sqref>
            </x14:sparkline>
            <x14:sparkline>
              <xm:f>'PERSONAL BUDGET'!B72:M72</xm:f>
              <xm:sqref>O72</xm:sqref>
            </x14:sparkline>
            <x14:sparkline>
              <xm:f>'PERSONAL BUDGET'!B73:M73</xm:f>
              <xm:sqref>O73</xm:sqref>
            </x14:sparkline>
            <x14:sparkline>
              <xm:f>'PERSONAL BUDGET'!B74:M74</xm:f>
              <xm:sqref>O74</xm:sqref>
            </x14:sparkline>
            <x14:sparkline>
              <xm:f>'PERSONAL BUDGET'!B75:M75</xm:f>
              <xm:sqref>O75</xm:sqref>
            </x14:sparkline>
            <x14:sparkline>
              <xm:f>'PERSONAL BUDGET'!B76:M76</xm:f>
              <xm:sqref>O76</xm:sqref>
            </x14:sparkline>
            <x14:sparkline>
              <xm:f>'PERSONAL BUDGET'!B77:M77</xm:f>
              <xm:sqref>O77</xm:sqref>
            </x14:sparkline>
            <x14:sparkline>
              <xm:f>'PERSONAL BUDGET'!B78:M78</xm:f>
              <xm:sqref>O78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BUDGET'!B64:M64</xm:f>
              <xm:sqref>O64</xm:sqref>
            </x14:sparkline>
            <x14:sparkline>
              <xm:f>'PERSONAL BUDGET'!B65:M65</xm:f>
              <xm:sqref>O65</xm:sqref>
            </x14:sparkline>
            <x14:sparkline>
              <xm:f>'PERSONAL BUDGET'!B66:M66</xm:f>
              <xm:sqref>O66</xm:sqref>
            </x14:sparkline>
            <x14:sparkline>
              <xm:f>'PERSONAL BUDGET'!B67:M67</xm:f>
              <xm:sqref>O67</xm:sqref>
            </x14:sparkline>
            <x14:sparkline>
              <xm:f>'PERSONAL BUDGET'!B68:M68</xm:f>
              <xm:sqref>O68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BUDGET'!B55:M55</xm:f>
              <xm:sqref>O55</xm:sqref>
            </x14:sparkline>
            <x14:sparkline>
              <xm:f>'PERSONAL BUDGET'!B56:M56</xm:f>
              <xm:sqref>O56</xm:sqref>
            </x14:sparkline>
            <x14:sparkline>
              <xm:f>'PERSONAL BUDGET'!B57:M57</xm:f>
              <xm:sqref>O57</xm:sqref>
            </x14:sparkline>
            <x14:sparkline>
              <xm:f>'PERSONAL BUDGET'!B58:M58</xm:f>
              <xm:sqref>O58</xm:sqref>
            </x14:sparkline>
            <x14:sparkline>
              <xm:f>'PERSONAL BUDGET'!B59:M59</xm:f>
              <xm:sqref>O59</xm:sqref>
            </x14:sparkline>
            <x14:sparkline>
              <xm:f>'PERSONAL BUDGET'!B60:M60</xm:f>
              <xm:sqref>O60</xm:sqref>
            </x14:sparkline>
            <x14:sparkline>
              <xm:f>'PERSONAL BUDGET'!B61:M61</xm:f>
              <xm:sqref>O61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BUDGET'!B45:M45</xm:f>
              <xm:sqref>O45</xm:sqref>
            </x14:sparkline>
            <x14:sparkline>
              <xm:f>'PERSONAL BUDGET'!B46:M46</xm:f>
              <xm:sqref>O46</xm:sqref>
            </x14:sparkline>
            <x14:sparkline>
              <xm:f>'PERSONAL BUDGET'!B47:M47</xm:f>
              <xm:sqref>O47</xm:sqref>
            </x14:sparkline>
            <x14:sparkline>
              <xm:f>'PERSONAL BUDGET'!B48:M48</xm:f>
              <xm:sqref>O48</xm:sqref>
            </x14:sparkline>
            <x14:sparkline>
              <xm:f>'PERSONAL BUDGET'!B49:M49</xm:f>
              <xm:sqref>O49</xm:sqref>
            </x14:sparkline>
            <x14:sparkline>
              <xm:f>'PERSONAL BUDGET'!B50:M50</xm:f>
              <xm:sqref>O50</xm:sqref>
            </x14:sparkline>
            <x14:sparkline>
              <xm:f>'PERSONAL BUDGET'!B51:M51</xm:f>
              <xm:sqref>O51</xm:sqref>
            </x14:sparkline>
            <x14:sparkline>
              <xm:f>'PERSONAL BUDGET'!B52:M52</xm:f>
              <xm:sqref>O52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BUDGET'!B38:M38</xm:f>
              <xm:sqref>O38</xm:sqref>
            </x14:sparkline>
            <x14:sparkline>
              <xm:f>'PERSONAL BUDGET'!B39:M39</xm:f>
              <xm:sqref>O39</xm:sqref>
            </x14:sparkline>
            <x14:sparkline>
              <xm:f>'PERSONAL BUDGET'!B40:M40</xm:f>
              <xm:sqref>O40</xm:sqref>
            </x14:sparkline>
            <x14:sparkline>
              <xm:f>'PERSONAL BUDGET'!B41:M41</xm:f>
              <xm:sqref>O41</xm:sqref>
            </x14:sparkline>
            <x14:sparkline>
              <xm:f>'PERSONAL BUDGET'!B42:M42</xm:f>
              <xm:sqref>O42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BUDGET'!B29:M29</xm:f>
              <xm:sqref>O29</xm:sqref>
            </x14:sparkline>
            <x14:sparkline>
              <xm:f>'PERSONAL BUDGET'!B30:M30</xm:f>
              <xm:sqref>O30</xm:sqref>
            </x14:sparkline>
            <x14:sparkline>
              <xm:f>'PERSONAL BUDGET'!B31:M31</xm:f>
              <xm:sqref>O31</xm:sqref>
            </x14:sparkline>
            <x14:sparkline>
              <xm:f>'PERSONAL BUDGET'!B32:M32</xm:f>
              <xm:sqref>O32</xm:sqref>
            </x14:sparkline>
            <x14:sparkline>
              <xm:f>'PERSONAL BUDGET'!B33:M33</xm:f>
              <xm:sqref>O33</xm:sqref>
            </x14:sparkline>
            <x14:sparkline>
              <xm:f>'PERSONAL BUDGET'!B34:M34</xm:f>
              <xm:sqref>O34</xm:sqref>
            </x14:sparkline>
            <x14:sparkline>
              <xm:f>'PERSONAL BUDGET'!B35:M35</xm:f>
              <xm:sqref>O35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BUDGET'!B20:M20</xm:f>
              <xm:sqref>O20</xm:sqref>
            </x14:sparkline>
            <x14:sparkline>
              <xm:f>'PERSONAL BUDGET'!B21:M21</xm:f>
              <xm:sqref>O21</xm:sqref>
            </x14:sparkline>
            <x14:sparkline>
              <xm:f>'PERSONAL BUDGET'!B22:M22</xm:f>
              <xm:sqref>O22</xm:sqref>
            </x14:sparkline>
            <x14:sparkline>
              <xm:f>'PERSONAL BUDGET'!B23:M23</xm:f>
              <xm:sqref>O23</xm:sqref>
            </x14:sparkline>
            <x14:sparkline>
              <xm:f>'PERSONAL BUDGET'!B24:M24</xm:f>
              <xm:sqref>O24</xm:sqref>
            </x14:sparkline>
            <x14:sparkline>
              <xm:f>'PERSONAL BUDGET'!B25:M25</xm:f>
              <xm:sqref>O25</xm:sqref>
            </x14:sparkline>
            <x14:sparkline>
              <xm:f>'PERSONAL BUDGET'!B26:M26</xm:f>
              <xm:sqref>O26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BUDGET'!B12:M12</xm:f>
              <xm:sqref>O12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BUDGET'!B13:M13</xm:f>
              <xm:sqref>O13</xm:sqref>
            </x14:sparkline>
            <x14:sparkline>
              <xm:f>'PERSONAL BUDGET'!B14:M14</xm:f>
              <xm:sqref>O14</xm:sqref>
            </x14:sparkline>
            <x14:sparkline>
              <xm:f>'PERSONAL BUDGET'!B15:M15</xm:f>
              <xm:sqref>O15</xm:sqref>
            </x14:sparkline>
            <x14:sparkline>
              <xm:f>'PERSONAL BUDGET'!B16:M16</xm:f>
              <xm:sqref>O16</xm:sqref>
            </x14:sparkline>
            <x14:sparkline>
              <xm:f>'PERSONAL BUDGET'!B17:M17</xm:f>
              <xm:sqref>O17</xm:sqref>
            </x14:sparkline>
          </x14:sparklines>
        </x14:sparklineGroup>
      </x14:sparklineGroup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6581154-FF2E-4421-95A3-C3D4F3696E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2014-12-23T21:06:10Z</dcterms:created>
  <dcterms:modified xsi:type="dcterms:W3CDTF">2014-12-23T21:06:10Z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TC040354839991</vt:lpwstr>
  </property>
</Properties>
</file>