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0" yWindow="0" windowWidth="28800" windowHeight="14235" tabRatio="686" activeTab="0"/>
  </bookViews>
  <sheets>
    <sheet name="January" sheetId="4" r:id="rId1"/>
    <sheet name="February" sheetId="5" r:id="rId2"/>
    <sheet name="March" sheetId="6" r:id="rId3"/>
    <sheet name="April" sheetId="7" r:id="rId4"/>
    <sheet name="May" sheetId="8" r:id="rId5"/>
    <sheet name="June" sheetId="9" r:id="rId6"/>
    <sheet name="July" sheetId="10" r:id="rId7"/>
    <sheet name="August" sheetId="11" r:id="rId8"/>
    <sheet name="September" sheetId="12" r:id="rId9"/>
    <sheet name="October" sheetId="14" r:id="rId10"/>
    <sheet name="November" sheetId="13" r:id="rId11"/>
    <sheet name="December" sheetId="15" r:id="rId12"/>
  </sheets>
  <definedNames>
    <definedName name="CalendarYear">'January'!$AG$2</definedName>
    <definedName name="KeyCustom1">'January'!$S$12</definedName>
    <definedName name="KeyCustom1Label">'January'!$T$12</definedName>
    <definedName name="KeyCustom2">'January'!$W$12</definedName>
    <definedName name="KeyCustom2Label">'January'!$X$12</definedName>
    <definedName name="KeyPersonal">'January'!$K$12</definedName>
    <definedName name="KeyPersonalLabel">'January'!$L$12</definedName>
    <definedName name="KeySick">'January'!$O$12</definedName>
    <definedName name="KeySickLabel">'January'!$P$12</definedName>
    <definedName name="KeyVacation">'January'!$G$12</definedName>
    <definedName name="KeyVacationLabel">'January'!$H$12</definedName>
    <definedName name="MonthName" localSheetId="3">'April'!$A$2</definedName>
    <definedName name="MonthName" localSheetId="7">'August'!$A$2</definedName>
    <definedName name="MonthName" localSheetId="11">'December'!$A$2</definedName>
    <definedName name="MonthName" localSheetId="1">'February'!$A$2</definedName>
    <definedName name="MonthName" localSheetId="0">'January'!$A$2</definedName>
    <definedName name="MonthName" localSheetId="6">'July'!$A$2</definedName>
    <definedName name="MonthName" localSheetId="5">'June'!$A$2</definedName>
    <definedName name="MonthName" localSheetId="2">'March'!$A$2</definedName>
    <definedName name="MonthName" localSheetId="4">'May'!$A$2</definedName>
    <definedName name="MonthName" localSheetId="10">'November'!$A$2</definedName>
    <definedName name="MonthName" localSheetId="9">'October'!$A$2</definedName>
    <definedName name="MonthName" localSheetId="8">'September'!$A$2</definedName>
  </definedNames>
  <calcPr calcId="145621"/>
</workbook>
</file>

<file path=xl/sharedStrings.xml><?xml version="1.0" encoding="utf-8"?>
<sst xmlns="http://schemas.openxmlformats.org/spreadsheetml/2006/main" count="547" uniqueCount="65">
  <si>
    <t>Employee Absence Schedule</t>
  </si>
  <si>
    <t>Dates of Absence</t>
  </si>
  <si>
    <t>Employee Name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</si>
  <si>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</si>
  <si>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</si>
  <si>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</si>
  <si>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</si>
  <si>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</si>
  <si>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</si>
  <si>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</si>
  <si>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</si>
  <si>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</si>
  <si>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</si>
  <si>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</si>
  <si>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</si>
  <si>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</si>
  <si>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</si>
  <si>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</si>
  <si>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</si>
  <si>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</si>
  <si>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</si>
  <si>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</si>
  <si>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</si>
  <si>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</si>
  <si>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</si>
  <si>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</si>
  <si>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</si>
  <si>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</si>
  <si>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</si>
  <si>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</si>
  <si>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</si>
  <si>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</si>
  <si>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</si>
  <si>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</si>
  <si>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Total Days</t>
  </si>
  <si>
    <t>Employee 1</t>
  </si>
  <si>
    <t>S</t>
  </si>
  <si>
    <t>V</t>
  </si>
  <si>
    <t>Employee 2</t>
  </si>
  <si>
    <t xml:space="preserve"> </t>
  </si>
  <si>
    <t xml:space="preserve">  </t>
  </si>
  <si>
    <t>P</t>
  </si>
  <si>
    <t>January</t>
  </si>
  <si>
    <t>Vacation</t>
  </si>
  <si>
    <t>Personal</t>
  </si>
  <si>
    <t>Sick</t>
  </si>
  <si>
    <t>Custom 1</t>
  </si>
  <si>
    <t>Custom 2</t>
  </si>
  <si>
    <t>Color Key</t>
  </si>
  <si>
    <t>February</t>
  </si>
  <si>
    <t>Employee 3</t>
  </si>
  <si>
    <t>Employee 4</t>
  </si>
  <si>
    <t>Employee 5</t>
  </si>
  <si>
    <t>March</t>
  </si>
  <si>
    <t>April</t>
  </si>
  <si>
    <t>May</t>
  </si>
  <si>
    <t>June</t>
  </si>
  <si>
    <t>July</t>
  </si>
  <si>
    <t>August</t>
  </si>
  <si>
    <t>September</t>
  </si>
  <si>
    <t>October</t>
  </si>
  <si>
    <t>November</t>
  </si>
  <si>
    <t>December</t>
  </si>
  <si>
    <t>2014 Employee Attendance Tracking Calendar</t>
  </si>
  <si>
    <t>2016 Employee Attendance Tracker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</si>
</sst>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77" formatCode="@"/>
  </numFmts>
  <fonts count="23">
    <font>
      <sz val="11"/>
      <color theme="1"/>
      <name val="Calibri"/>
      <family val="2"/>
      <scheme val="minor"/>
    </font>
    <font>
      <sz val="10"/>
      <name val="Arial"/>
      <family val="2"/>
    </font>
    <font>
      <sz val="10"/>
      <name val="Century Gothic"/>
      <family val="2"/>
    </font>
    <font>
      <b/>
      <sz val="12"/>
      <name val="Arial"/>
      <family val="2"/>
    </font>
    <font>
      <b/>
      <sz val="10"/>
      <name val="Century Gothic"/>
      <family val="2"/>
    </font>
    <font>
      <sz val="9"/>
      <name val="Century Gothic"/>
      <family val="2"/>
    </font>
    <font>
      <b/>
      <sz val="13"/>
      <color theme="3"/>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b/>
      <sz val="12"/>
      <name val="Calibri"/>
      <family val="2"/>
      <scheme val="major"/>
    </font>
    <font>
      <b/>
      <sz val="26"/>
      <color theme="3"/>
      <name val="Calibri"/>
      <family val="2"/>
      <scheme val="major"/>
    </font>
    <font>
      <sz val="9"/>
      <name val="Calibri"/>
      <family val="2"/>
      <scheme val="minor"/>
    </font>
    <font>
      <sz val="18"/>
      <color theme="3"/>
      <name val="Calibri"/>
      <family val="2"/>
      <scheme val="minor"/>
    </font>
    <font>
      <sz val="11"/>
      <color theme="1"/>
      <name val="Calibri"/>
      <family val="2"/>
      <scheme val="major"/>
    </font>
    <font>
      <sz val="10"/>
      <name val="Calibri"/>
      <family val="2"/>
      <scheme val="major"/>
    </font>
    <font>
      <b/>
      <sz val="18"/>
      <color theme="4" tint="-0.24997000396251678"/>
      <name val="Calibri"/>
      <family val="2"/>
      <scheme val="major"/>
    </font>
    <font>
      <b/>
      <sz val="16"/>
      <color theme="4" tint="-0.24997000396251678"/>
      <name val="Calibri"/>
      <family val="2"/>
      <scheme val="major"/>
    </font>
    <font>
      <b/>
      <sz val="18"/>
      <color theme="4" tint="-0.24997000396251678"/>
      <name val="Calibri"/>
      <family val="2"/>
      <scheme val="minor"/>
    </font>
    <font>
      <sz val="10"/>
      <color theme="3"/>
      <name val="Calibri"/>
      <family val="2"/>
    </font>
    <font>
      <sz val="11"/>
      <color theme="1"/>
      <name val="Calibri"/>
      <family val="2"/>
    </font>
    <font>
      <sz val="10"/>
      <color theme="4" tint="-0.25"/>
      <name val="Calibri"/>
      <family val="2"/>
    </font>
    <font>
      <sz val="10"/>
      <color theme="3"/>
      <name val="+mn-cs"/>
      <family val="2"/>
    </font>
  </fonts>
  <fills count="11">
    <fill>
      <patternFill/>
    </fill>
    <fill>
      <patternFill patternType="gray125"/>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4"/>
        <bgColor indexed="64"/>
      </patternFill>
    </fill>
    <fill>
      <patternFill patternType="solid">
        <fgColor theme="0"/>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2"/>
        <bgColor indexed="64"/>
      </patternFill>
    </fill>
  </fills>
  <borders count="4">
    <border>
      <left/>
      <right/>
      <top/>
      <bottom/>
      <diagonal/>
    </border>
    <border>
      <left/>
      <right style="thin">
        <color theme="0" tint="-0.24993999302387238"/>
      </right>
      <top/>
      <bottom/>
    </border>
    <border>
      <left style="thin">
        <color theme="0" tint="-0.24993999302387238"/>
      </left>
      <right style="thin">
        <color theme="0" tint="-0.24993999302387238"/>
      </right>
      <top/>
      <bottom/>
    </border>
    <border>
      <left style="thin">
        <color theme="0" tint="-0.24993999302387238"/>
      </left>
      <right/>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52">
    <xf numFmtId="0" fontId="0" fillId="0" borderId="0" xfId="0"/>
    <xf numFmtId="0" fontId="2" fillId="0" borderId="0" xfId="0" applyFont="1" applyFill="1" applyAlignment="1">
      <alignment vertical="center"/>
    </xf>
    <xf numFmtId="0" fontId="2" fillId="0" borderId="0" xfId="0" applyFont="1" applyFill="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lignment horizontal="center"/>
    </xf>
    <xf numFmtId="0" fontId="5" fillId="0" borderId="0" xfId="0" applyFont="1"/>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164" fontId="0" fillId="0" borderId="0" xfId="0" applyNumberFormat="1"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right" indent="2"/>
    </xf>
    <xf numFmtId="0" fontId="2" fillId="0" borderId="0" xfId="0" applyFont="1" applyAlignment="1">
      <alignment horizontal="center"/>
    </xf>
    <xf numFmtId="0" fontId="2" fillId="0" borderId="0" xfId="0" applyFont="1"/>
    <xf numFmtId="0" fontId="0" fillId="0" borderId="0" xfId="0" applyNumberFormat="1" applyFont="1" applyFill="1" applyBorder="1" applyAlignment="1">
      <alignment horizontal="center" vertical="center"/>
    </xf>
    <xf numFmtId="49" fontId="2" fillId="0" borderId="0" xfId="0" applyNumberFormat="1" applyFont="1"/>
    <xf numFmtId="0" fontId="0" fillId="0" borderId="0" xfId="0" applyBorder="1" applyAlignment="1">
      <alignment vertical="top"/>
    </xf>
    <xf numFmtId="0" fontId="2" fillId="0" borderId="0" xfId="0" applyFont="1" applyFill="1" applyAlignment="1">
      <alignment vertical="top"/>
    </xf>
    <xf numFmtId="0" fontId="3" fillId="0" borderId="0" xfId="0" applyFont="1" applyBorder="1" applyAlignment="1">
      <alignment vertical="top"/>
    </xf>
    <xf numFmtId="164" fontId="8" fillId="2" borderId="0" xfId="0" applyNumberFormat="1" applyFont="1" applyFill="1" applyBorder="1" applyAlignment="1">
      <alignment horizontal="center" vertical="center"/>
    </xf>
    <xf numFmtId="164" fontId="8" fillId="3" borderId="0" xfId="0" applyNumberFormat="1" applyFont="1" applyFill="1" applyBorder="1" applyAlignment="1">
      <alignment horizontal="center" vertical="center"/>
    </xf>
    <xf numFmtId="164" fontId="8" fillId="4" borderId="0" xfId="0" applyNumberFormat="1" applyFont="1" applyFill="1" applyBorder="1" applyAlignment="1">
      <alignment horizontal="center" vertical="center"/>
    </xf>
    <xf numFmtId="164" fontId="8" fillId="5" borderId="0" xfId="0" applyNumberFormat="1" applyFont="1" applyFill="1" applyBorder="1" applyAlignment="1">
      <alignment horizontal="center" vertical="center"/>
    </xf>
    <xf numFmtId="164" fontId="8" fillId="6" borderId="0" xfId="0" applyNumberFormat="1" applyFont="1" applyFill="1" applyBorder="1" applyAlignment="1">
      <alignment horizontal="center" vertical="center"/>
    </xf>
    <xf numFmtId="49" fontId="11" fillId="0" borderId="0" xfId="20" applyNumberFormat="1" applyFill="1" applyBorder="1" applyAlignment="1">
      <alignment vertical="top"/>
    </xf>
    <xf numFmtId="0" fontId="12" fillId="7" borderId="1" xfId="0" applyFont="1" applyFill="1" applyBorder="1" applyAlignment="1">
      <alignment horizontal="center"/>
    </xf>
    <xf numFmtId="0" fontId="12" fillId="7" borderId="2" xfId="0" applyFont="1" applyFill="1" applyBorder="1" applyAlignment="1">
      <alignment horizontal="center"/>
    </xf>
    <xf numFmtId="0" fontId="12" fillId="7" borderId="3" xfId="0" applyFont="1" applyFill="1" applyBorder="1" applyAlignment="1">
      <alignment horizontal="center"/>
    </xf>
    <xf numFmtId="49" fontId="11" fillId="0" borderId="0" xfId="20" applyNumberFormat="1" applyFont="1" applyFill="1" applyBorder="1" applyAlignment="1">
      <alignment vertical="top"/>
    </xf>
    <xf numFmtId="0" fontId="14" fillId="0" borderId="0" xfId="0" applyFont="1" applyBorder="1" applyAlignment="1">
      <alignment vertical="top"/>
    </xf>
    <xf numFmtId="0" fontId="15" fillId="0" borderId="0" xfId="0" applyFont="1" applyFill="1" applyAlignment="1">
      <alignment vertical="top"/>
    </xf>
    <xf numFmtId="0" fontId="10" fillId="0" borderId="0" xfId="0" applyFont="1" applyBorder="1" applyAlignment="1">
      <alignment vertical="top"/>
    </xf>
    <xf numFmtId="0" fontId="14" fillId="0" borderId="0" xfId="0" applyFont="1"/>
    <xf numFmtId="0" fontId="15" fillId="0" borderId="0" xfId="0" applyFont="1" applyFill="1" applyAlignment="1">
      <alignment horizontal="center" vertical="center"/>
    </xf>
    <xf numFmtId="0" fontId="15" fillId="0" borderId="0" xfId="0" applyFont="1" applyFill="1" applyAlignment="1">
      <alignment vertical="center"/>
    </xf>
    <xf numFmtId="49" fontId="0" fillId="0" borderId="0" xfId="0" applyNumberFormat="1" applyFont="1" applyFill="1" applyBorder="1" applyAlignment="1">
      <alignment horizontal="left" vertical="center" indent="1"/>
    </xf>
    <xf numFmtId="0" fontId="0" fillId="0" borderId="0" xfId="0" applyFont="1" applyFill="1" applyBorder="1" applyAlignment="1">
      <alignment horizontal="left" vertical="center" indent="1"/>
    </xf>
    <xf numFmtId="164" fontId="0" fillId="8" borderId="0" xfId="0" applyNumberFormat="1" applyFont="1" applyFill="1" applyBorder="1" applyAlignment="1">
      <alignment horizontal="left" vertical="center"/>
    </xf>
    <xf numFmtId="0" fontId="2" fillId="8" borderId="0" xfId="0" applyFont="1" applyFill="1" applyAlignment="1">
      <alignment vertical="center"/>
    </xf>
    <xf numFmtId="164" fontId="0" fillId="8" borderId="0" xfId="0" applyNumberFormat="1" applyFont="1" applyFill="1" applyBorder="1" applyAlignment="1">
      <alignment horizontal="center" vertical="center"/>
    </xf>
    <xf numFmtId="164" fontId="9" fillId="9" borderId="0" xfId="0" applyNumberFormat="1" applyFont="1" applyFill="1" applyBorder="1" applyAlignment="1">
      <alignment vertical="center"/>
    </xf>
    <xf numFmtId="164" fontId="0" fillId="9" borderId="0" xfId="0" applyNumberFormat="1" applyFont="1" applyFill="1" applyBorder="1" applyAlignment="1">
      <alignment horizontal="center" vertical="center"/>
    </xf>
    <xf numFmtId="49" fontId="0" fillId="0" borderId="0" xfId="0" applyNumberFormat="1" applyFont="1" applyFill="1" applyBorder="1" applyAlignment="1">
      <alignment horizontal="left" vertical="center" wrapText="1" indent="2"/>
    </xf>
    <xf numFmtId="0" fontId="0" fillId="0" borderId="0" xfId="0" applyFont="1" applyFill="1" applyBorder="1" applyAlignment="1">
      <alignment horizontal="center" vertical="center"/>
    </xf>
    <xf numFmtId="0" fontId="17" fillId="10" borderId="0" xfId="0" applyFont="1" applyFill="1" applyBorder="1" applyAlignment="1">
      <alignment horizontal="center" vertical="center"/>
    </xf>
    <xf numFmtId="0" fontId="0" fillId="0" borderId="0" xfId="0" applyFont="1" applyFill="1" applyBorder="1" applyAlignment="1">
      <alignment horizontal="center" vertical="center"/>
    </xf>
    <xf numFmtId="17" fontId="16" fillId="10" borderId="0" xfId="0" applyNumberFormat="1" applyFont="1" applyFill="1" applyBorder="1" applyAlignment="1">
      <alignment horizontal="left" vertical="center" indent="1"/>
    </xf>
    <xf numFmtId="0" fontId="18" fillId="10" borderId="0" xfId="21" applyFont="1" applyFill="1" applyBorder="1" applyAlignment="1">
      <alignment horizontal="right" vertical="center" indent="1"/>
    </xf>
    <xf numFmtId="49" fontId="2" fillId="0" borderId="0" xfId="0" applyNumberFormat="1" applyFont="1" applyAlignment="1">
      <alignment horizontal="center"/>
    </xf>
  </cellXfs>
  <cellStyles count="10">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s>
  <dxfs count="855">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color theme="0"/>
      </font>
      <border>
        <vertical/>
        <horizontal/>
      </border>
    </dxf>
    <dxf>
      <font>
        <color theme="3"/>
      </font>
      <border>
        <vertical/>
        <horizonta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ill>
        <patternFill patternType="none"/>
      </fill>
      <border>
        <left/>
        <right/>
        <top style="thin">
          <color theme="0" tint="-0.149959996342659"/>
        </top>
        <bottom style="medium">
          <color theme="2" tint="-0.4999699890613556"/>
        </bottom>
        <vertical/>
        <horizontal/>
      </border>
    </dxf>
    <dxf>
      <font>
        <color theme="1"/>
      </font>
      <fill>
        <patternFill patternType="none"/>
      </fill>
      <border>
        <left/>
        <right/>
        <top style="thin">
          <color theme="0" tint="-0.14993000030517578"/>
        </top>
        <bottom style="thin">
          <color theme="0" tint="-0.149959996342659"/>
        </bottom>
        <vertical/>
        <horizontal style="thin">
          <color theme="0" tint="-0.14993000030517578"/>
        </horizontal>
      </border>
    </dxf>
    <dxf>
      <font>
        <color theme="1"/>
      </font>
      <fill>
        <patternFill patternType="solid">
          <bgColor theme="2"/>
        </patternFill>
      </fill>
      <border>
        <left/>
        <right/>
        <top/>
        <bottom style="thin">
          <color theme="0" tint="-0.149959996342659"/>
        </bottom>
        <vertical/>
        <horizontal/>
      </border>
    </dxf>
    <dxf>
      <font>
        <color theme="1"/>
      </font>
      <fill>
        <patternFill patternType="none"/>
      </fill>
      <border>
        <left/>
        <right/>
        <top style="thin">
          <color theme="0" tint="-0.149959996342659"/>
        </top>
        <bottom style="thin">
          <color theme="0" tint="-0.14993000030517578"/>
        </bottom>
        <vertical/>
        <horizontal/>
      </border>
    </dxf>
    <dxf>
      <fill>
        <patternFill>
          <bgColor theme="0" tint="-0.149959996342659"/>
        </patternFill>
      </fill>
      <border>
        <left style="thin">
          <color theme="0"/>
        </left>
        <right style="thin">
          <color theme="0"/>
        </right>
        <vertical style="thin">
          <color theme="0"/>
        </vertical>
      </border>
    </dxf>
    <dxf>
      <fill>
        <patternFill>
          <bgColor theme="0" tint="-0.04997999966144562"/>
        </patternFill>
      </fill>
      <border>
        <left style="thin">
          <color theme="0"/>
        </left>
        <right style="thin">
          <color theme="0"/>
        </right>
        <vertical style="thin">
          <color theme="0"/>
        </vertical>
      </border>
    </dxf>
    <dxf>
      <fill>
        <patternFill>
          <bgColor theme="0" tint="-0.149959996342659"/>
        </patternFill>
      </fill>
    </dxf>
    <dxf>
      <fill>
        <patternFill patternType="solid">
          <fgColor theme="4" tint="0.7999200224876404"/>
          <bgColor theme="0" tint="-0.04997999966144562"/>
        </patternFill>
      </fill>
    </dxf>
    <dxf>
      <font>
        <color theme="1"/>
      </font>
      <fill>
        <patternFill patternType="none"/>
      </fill>
      <border>
        <left/>
        <right/>
        <top/>
        <bottom style="thin">
          <color theme="0" tint="-0.149959996342659"/>
        </bottom>
        <vertical/>
        <horizontal style="thin">
          <color theme="0" tint="-0.149959996342659"/>
        </horizontal>
      </border>
    </dxf>
    <dxf>
      <font>
        <color theme="1"/>
      </font>
      <fill>
        <patternFill patternType="none"/>
      </fill>
      <border>
        <left/>
        <right/>
        <top style="thin">
          <color theme="2" tint="-0.09990999847650528"/>
        </top>
        <bottom style="thin">
          <color theme="2" tint="-0.09994000196456909"/>
        </bottom>
        <vertical/>
        <horizontal style="thin">
          <color theme="2" tint="-0.09990999847650528"/>
        </horizontal>
      </border>
    </dxf>
    <dxf>
      <font>
        <color theme="1"/>
      </font>
      <fill>
        <patternFill>
          <bgColor theme="2" tint="-0.24993999302387238"/>
        </patternFill>
      </fill>
      <border>
        <left style="thin">
          <color theme="0"/>
        </left>
        <right style="thin">
          <color theme="0"/>
        </right>
        <top/>
        <bottom style="medium">
          <color theme="2" tint="-0.4999699890613556"/>
        </bottom>
        <vertical style="thin">
          <color theme="0"/>
        </vertical>
        <horizontal/>
      </border>
    </dxf>
    <dxf>
      <font>
        <color theme="0"/>
      </font>
      <fill>
        <patternFill>
          <bgColor theme="3"/>
        </patternFill>
      </fill>
    </dxf>
    <dxf>
      <font>
        <color theme="4" tint="-0.24997000396251678"/>
      </font>
      <border>
        <left/>
        <right/>
        <top/>
        <bottom/>
        <vertical style="thin">
          <color theme="0"/>
        </vertical>
        <horizontal/>
      </border>
    </dxf>
  </dxfs>
  <tableStyles count="1" defaultTableStyle="TableStyleMedium2" defaultPivotStyle="PivotStyleLight16">
    <tableStyle name="Employee Absence Table" pivot="0" count="13">
      <tableStyleElement type="wholeTable" dxfId="854"/>
      <tableStyleElement type="headerRow" dxfId="853"/>
      <tableStyleElement type="totalRow" dxfId="852"/>
      <tableStyleElement type="firstColumn" dxfId="851"/>
      <tableStyleElement type="lastColumn" dxfId="850"/>
      <tableStyleElement type="firstRowStripe" dxfId="849"/>
      <tableStyleElement type="secondRowStripe" dxfId="848"/>
      <tableStyleElement type="firstColumnStripe" dxfId="847"/>
      <tableStyleElement type="secondColumnStripe" dxfId="846"/>
      <tableStyleElement type="firstHeaderCell" dxfId="845"/>
      <tableStyleElement type="lastHeaderCell" dxfId="844"/>
      <tableStyleElement type="firstTotalCell" dxfId="843"/>
      <tableStyleElement type="lastTotalCell" dxfId="84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12</xdr:row>
      <xdr:rowOff>76200</xdr:rowOff>
    </xdr:from>
    <xdr:to>
      <xdr:col>26</xdr:col>
      <xdr:colOff>190500</xdr:colOff>
      <xdr:row>22</xdr:row>
      <xdr:rowOff>76200</xdr:rowOff>
    </xdr:to>
    <xdr:grpSp>
      <xdr:nvGrpSpPr>
        <xdr:cNvPr id="6" name="How to use the Color Key group" descr="Customize the values in the Color Key  on the January Absence Schedule sheet to fit your needs. Any changes you make will automatically update throughout the workbook.  To modify the key colors, on the Page Layout tab, in the Themes group, click Colors and select another color set or click Create New Theme Colors.  (Notes in this workbook do not print. To delete any note in this workbook, select it and then press the Delete key.)" title="How to use the Color Key group"/>
        <xdr:cNvGrpSpPr/>
      </xdr:nvGrpSpPr>
      <xdr:grpSpPr>
        <a:xfrm>
          <a:off x="2800350" y="3009900"/>
          <a:ext cx="5676900" cy="1905000"/>
          <a:chOff x="3629025" y="2986088"/>
          <a:chExt cx="6705600" cy="1810111"/>
        </a:xfrm>
      </xdr:grpSpPr>
      <xdr:sp macro="" textlink="">
        <xdr:nvSpPr>
          <xdr:cNvPr id="4" name="Note text" descr="Customize the values in the Color Key  on the January Absence Schedule sheet to fit your needs. Any changes you make will automatically update throughout the workbook.  To modify the key colors, on the Page Layout tab, in the Themes group, click Colors and select another color set or click Create New Theme Colors.  (Notes in this workbook do not print. To delete any note in this workbook, select it and then press the Delete key.)&#10;" title="How to use the Color Key"/>
          <xdr:cNvSpPr txBox="1"/>
        </xdr:nvSpPr>
        <xdr:spPr>
          <a:xfrm>
            <a:off x="3629025" y="3629130"/>
            <a:ext cx="6705600" cy="1167069"/>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000">
                <a:solidFill>
                  <a:schemeClr val="tx2"/>
                </a:solidFill>
              </a:rPr>
              <a:t>Customize</a:t>
            </a:r>
            <a:r>
              <a:rPr lang="en-US" sz="1000" baseline="0">
                <a:solidFill>
                  <a:schemeClr val="tx2"/>
                </a:solidFill>
              </a:rPr>
              <a:t> the values in the Color Key on the January Absence Schedule sheet to fit your needs. Any changes you make will automatically update throughout the workbook.  To modify the key colors, on the Page Layout tab, in the Themes group, click Colors and select another color set or click Create New Theme Colors.  </a:t>
            </a:r>
          </a:p>
          <a:p>
            <a:endParaRPr lang="en-US" sz="1000" baseline="0">
              <a:solidFill>
                <a:schemeClr val="tx2"/>
              </a:solidFill>
            </a:endParaRPr>
          </a:p>
          <a:p>
            <a:r>
              <a:rPr lang="en-US" sz="1000" baseline="0">
                <a:solidFill>
                  <a:schemeClr val="tx2"/>
                </a:solidFill>
              </a:rPr>
              <a:t>Notes in this workbook do not print. To delete any note in this workbook, click the edge to select it and then press the Delete key.</a:t>
            </a:r>
          </a:p>
          <a:p>
            <a:endParaRPr lang="en-US" sz="1000">
              <a:solidFill>
                <a:schemeClr val="tx2"/>
              </a:solidFill>
            </a:endParaRPr>
          </a:p>
        </xdr:txBody>
      </xdr:sp>
      <xdr:sp macro="" textlink="">
        <xdr:nvSpPr>
          <xdr:cNvPr id="5" name="Callout brace" title="Data entry note bracket"/>
          <xdr:cNvSpPr/>
        </xdr:nvSpPr>
        <xdr:spPr>
          <a:xfrm rot="5400000">
            <a:off x="6648221" y="157791"/>
            <a:ext cx="610210" cy="6267509"/>
          </a:xfrm>
          <a:prstGeom prst="rightBrace">
            <a:avLst/>
          </a:prstGeom>
          <a:ln>
            <a:solidFill>
              <a:schemeClr val="accent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xdr:from>
      <xdr:col>32</xdr:col>
      <xdr:colOff>180975</xdr:colOff>
      <xdr:row>0</xdr:row>
      <xdr:rowOff>609600</xdr:rowOff>
    </xdr:from>
    <xdr:to>
      <xdr:col>33</xdr:col>
      <xdr:colOff>104775</xdr:colOff>
      <xdr:row>1</xdr:row>
      <xdr:rowOff>171450</xdr:rowOff>
    </xdr:to>
    <xdr:sp macro="" textlink="">
      <xdr:nvSpPr>
        <xdr:cNvPr id="3" name="Data Entry Note" descr="Enter Year: Type year in cell AG2" title="Data Entry Tip"/>
        <xdr:cNvSpPr txBox="1"/>
      </xdr:nvSpPr>
      <xdr:spPr>
        <a:xfrm>
          <a:off x="10067925" y="609600"/>
          <a:ext cx="828675" cy="200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000">
              <a:solidFill>
                <a:schemeClr val="accent1">
                  <a:lumMod val="75000"/>
                </a:schemeClr>
              </a:solidFill>
            </a:rPr>
            <a:t>Enter Year:</a:t>
          </a:r>
        </a:p>
      </xdr:txBody>
    </xdr:sp>
    <xdr:clientData fPrintsWithSheet="0"/>
  </xdr:twoCellAnchor>
  <xdr:twoCellAnchor>
    <xdr:from>
      <xdr:col>33</xdr:col>
      <xdr:colOff>85725</xdr:colOff>
      <xdr:row>7</xdr:row>
      <xdr:rowOff>152400</xdr:rowOff>
    </xdr:from>
    <xdr:to>
      <xdr:col>36</xdr:col>
      <xdr:colOff>200025</xdr:colOff>
      <xdr:row>12</xdr:row>
      <xdr:rowOff>76200</xdr:rowOff>
    </xdr:to>
    <xdr:grpSp>
      <xdr:nvGrpSpPr>
        <xdr:cNvPr id="12" name="Group 11"/>
        <xdr:cNvGrpSpPr/>
      </xdr:nvGrpSpPr>
      <xdr:grpSpPr>
        <a:xfrm>
          <a:off x="10877550" y="2133600"/>
          <a:ext cx="1943100" cy="876300"/>
          <a:chOff x="10877550" y="2152650"/>
          <a:chExt cx="1943100" cy="874920"/>
        </a:xfrm>
      </xdr:grpSpPr>
      <xdr:sp macro="" textlink="">
        <xdr:nvSpPr>
          <xdr:cNvPr id="8" name="TextBox 7" descr="To add a new employee, select the Total Days cell for the last employee and then press the Tab key. " title="Tip"/>
          <xdr:cNvSpPr txBox="1"/>
        </xdr:nvSpPr>
        <xdr:spPr>
          <a:xfrm>
            <a:off x="11191846" y="2152650"/>
            <a:ext cx="1628804" cy="874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tx2"/>
                </a:solidFill>
                <a:effectLst/>
                <a:latin typeface="+mn-lt"/>
                <a:ea typeface="+mn-ea"/>
                <a:cs typeface="+mn-cs"/>
              </a:rPr>
              <a:t>To add a new employee, select the Total</a:t>
            </a:r>
            <a:r>
              <a:rPr lang="en-US" sz="1000" baseline="0">
                <a:solidFill>
                  <a:schemeClr val="tx2"/>
                </a:solidFill>
                <a:effectLst/>
                <a:latin typeface="+mn-lt"/>
                <a:ea typeface="+mn-ea"/>
                <a:cs typeface="+mn-cs"/>
              </a:rPr>
              <a:t> Days cell for the last employee and then </a:t>
            </a:r>
            <a:r>
              <a:rPr lang="en-US" sz="1000">
                <a:solidFill>
                  <a:schemeClr val="tx2"/>
                </a:solidFill>
                <a:effectLst/>
                <a:latin typeface="+mn-lt"/>
                <a:ea typeface="+mn-ea"/>
                <a:cs typeface="+mn-cs"/>
              </a:rPr>
              <a:t>press the Tab key</a:t>
            </a:r>
            <a:r>
              <a:rPr lang="en-US" sz="1000" baseline="0">
                <a:solidFill>
                  <a:schemeClr val="tx2"/>
                </a:solidFill>
                <a:effectLst/>
                <a:latin typeface="+mn-lt"/>
                <a:ea typeface="+mn-ea"/>
                <a:cs typeface="+mn-cs"/>
              </a:rPr>
              <a:t>. </a:t>
            </a:r>
            <a:endParaRPr lang="en-US" sz="1000">
              <a:solidFill>
                <a:schemeClr val="tx2"/>
              </a:solidFill>
              <a:effectLst/>
            </a:endParaRPr>
          </a:p>
          <a:p>
            <a:endParaRPr lang="en-US" sz="1000">
              <a:solidFill>
                <a:schemeClr val="tx2"/>
              </a:solidFill>
            </a:endParaRPr>
          </a:p>
        </xdr:txBody>
      </xdr:sp>
      <xdr:cxnSp macro="">
        <xdr:nvCxnSpPr>
          <xdr:cNvPr id="11" name="Straight Arrow Connector 10"/>
          <xdr:cNvCxnSpPr/>
        </xdr:nvCxnSpPr>
        <xdr:spPr>
          <a:xfrm>
            <a:off x="10877550" y="2286075"/>
            <a:ext cx="342957" cy="0"/>
          </a:xfrm>
          <a:prstGeom prst="straightConnector1">
            <a:avLst/>
          </a:prstGeom>
          <a:ln>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ables/table1.xml><?xml version="1.0" encoding="utf-8"?>
<table xmlns="http://schemas.openxmlformats.org/spreadsheetml/2006/main" id="3" name="tblJanuary" displayName="tblJanuary" ref="A4:AG10" totalsRowCount="1">
  <tableColumns count="33">
    <tableColumn id="1" name="Employee Name" dataDxfId="836" totalsRowFunction="custom" totalsRowDxfId="835">
      <totalsRowFormula>MonthName&amp;" Total"</totalsRowFormula>
    </tableColumn>
    <tableColumn id="2" name="1" dataDxfId="834" totalsRowFunction="count" totalsRowDxfId="833"/>
    <tableColumn id="3" name="2" dataDxfId="832" totalsRowFunction="count" totalsRowDxfId="831"/>
    <tableColumn id="4" name="3" dataDxfId="830" totalsRowFunction="count" totalsRowDxfId="829"/>
    <tableColumn id="5" name="4" dataDxfId="828" totalsRowFunction="count" totalsRowDxfId="827"/>
    <tableColumn id="6" name="5" dataDxfId="826" totalsRowFunction="count" totalsRowDxfId="825"/>
    <tableColumn id="7" name="6" dataDxfId="824" totalsRowFunction="count" totalsRowDxfId="823"/>
    <tableColumn id="8" name="7" dataDxfId="822" totalsRowFunction="count" totalsRowDxfId="821"/>
    <tableColumn id="9" name="8" dataDxfId="820" totalsRowFunction="count" totalsRowDxfId="819"/>
    <tableColumn id="10" name="9" dataDxfId="818" totalsRowFunction="count" totalsRowDxfId="817"/>
    <tableColumn id="11" name="10" dataDxfId="816" totalsRowFunction="count" totalsRowDxfId="815"/>
    <tableColumn id="12" name="11" dataDxfId="814" totalsRowFunction="count" totalsRowDxfId="813"/>
    <tableColumn id="13" name="12" dataDxfId="812" totalsRowFunction="count" totalsRowDxfId="811"/>
    <tableColumn id="14" name="13" dataDxfId="810" totalsRowFunction="count" totalsRowDxfId="809"/>
    <tableColumn id="15" name="14" dataDxfId="808" totalsRowFunction="count" totalsRowDxfId="807"/>
    <tableColumn id="16" name="15" dataDxfId="806" totalsRowFunction="count" totalsRowDxfId="805"/>
    <tableColumn id="17" name="16" dataDxfId="804" totalsRowFunction="count" totalsRowDxfId="803"/>
    <tableColumn id="18" name="17" dataDxfId="802" totalsRowFunction="count" totalsRowDxfId="801"/>
    <tableColumn id="19" name="18" dataDxfId="800" totalsRowFunction="count" totalsRowDxfId="799"/>
    <tableColumn id="20" name="19" dataDxfId="798" totalsRowFunction="count" totalsRowDxfId="797"/>
    <tableColumn id="21" name="20" dataDxfId="796" totalsRowFunction="count" totalsRowDxfId="795"/>
    <tableColumn id="22" name="21" dataDxfId="794" totalsRowFunction="count" totalsRowDxfId="793"/>
    <tableColumn id="23" name="22" dataDxfId="792" totalsRowFunction="count" totalsRowDxfId="791"/>
    <tableColumn id="24" name="23" dataDxfId="790" totalsRowFunction="count" totalsRowDxfId="789"/>
    <tableColumn id="25" name="24" dataDxfId="788" totalsRowFunction="count" totalsRowDxfId="787"/>
    <tableColumn id="26" name="25" dataDxfId="786" totalsRowFunction="count" totalsRowDxfId="785"/>
    <tableColumn id="27" name="26" dataDxfId="784" totalsRowFunction="count" totalsRowDxfId="783"/>
    <tableColumn id="28" name="27" dataDxfId="782" totalsRowFunction="count" totalsRowDxfId="781"/>
    <tableColumn id="29" name="28" dataDxfId="780" totalsRowFunction="count" totalsRowDxfId="779"/>
    <tableColumn id="30" name="29" dataDxfId="778" totalsRowFunction="count" totalsRowDxfId="777"/>
    <tableColumn id="31" name="30" dataDxfId="776" totalsRowFunction="count" totalsRowDxfId="775"/>
    <tableColumn id="32" name="31" dataDxfId="774" totalsRowFunction="count" totalsRowDxfId="773"/>
    <tableColumn id="33" name="Total Days" totalsRowFunction="sum" totalsRowDxfId="772">
      <calculatedColumnFormula>COUNTA(tblJanuary[[#This Row],[1]:[31]])</calculatedColumnFormula>
    </tableColumn>
  </tableColumns>
  <tableStyleInfo name="Employee Absence Table" showFirstColumn="1" showLastColumn="1" showRowStripes="1" showColumnStripes="0"/>
</table>
</file>

<file path=xl/tables/table10.xml><?xml version="1.0" encoding="utf-8"?>
<table xmlns="http://schemas.openxmlformats.org/spreadsheetml/2006/main" id="11" name="tblOctober" displayName="tblOctober" ref="A4:AG10" totalsRowCount="1">
  <tableColumns count="33">
    <tableColumn id="1" name="Employee Name" dataDxfId="204" totalsRowFunction="custom" totalsRowDxfId="203">
      <totalsRowFormula>MonthName&amp;" Total"</totalsRowFormula>
    </tableColumn>
    <tableColumn id="2" name="1" dataDxfId="202" totalsRowFunction="count" totalsRowDxfId="201"/>
    <tableColumn id="3" name="2" dataDxfId="200" totalsRowFunction="count" totalsRowDxfId="199"/>
    <tableColumn id="4" name="3" dataDxfId="198" totalsRowFunction="count" totalsRowDxfId="197"/>
    <tableColumn id="5" name="4" dataDxfId="196" totalsRowFunction="count" totalsRowDxfId="195"/>
    <tableColumn id="6" name="5" dataDxfId="194" totalsRowFunction="count" totalsRowDxfId="193"/>
    <tableColumn id="7" name="6" dataDxfId="192" totalsRowFunction="count" totalsRowDxfId="191"/>
    <tableColumn id="8" name="7" dataDxfId="190" totalsRowFunction="count" totalsRowDxfId="189"/>
    <tableColumn id="9" name="8" dataDxfId="188" totalsRowFunction="count" totalsRowDxfId="187"/>
    <tableColumn id="10" name="9" dataDxfId="186" totalsRowFunction="count" totalsRowDxfId="185"/>
    <tableColumn id="11" name="10" dataDxfId="184" totalsRowFunction="count" totalsRowDxfId="183"/>
    <tableColumn id="12" name="11" dataDxfId="182" totalsRowFunction="count" totalsRowDxfId="181"/>
    <tableColumn id="13" name="12" dataDxfId="180" totalsRowFunction="count" totalsRowDxfId="179"/>
    <tableColumn id="14" name="13" dataDxfId="178" totalsRowFunction="count" totalsRowDxfId="177"/>
    <tableColumn id="15" name="14" dataDxfId="176" totalsRowFunction="count" totalsRowDxfId="175"/>
    <tableColumn id="16" name="15" dataDxfId="174" totalsRowFunction="count" totalsRowDxfId="173"/>
    <tableColumn id="17" name="16" dataDxfId="172" totalsRowFunction="count" totalsRowDxfId="171"/>
    <tableColumn id="18" name="17" dataDxfId="170" totalsRowFunction="count" totalsRowDxfId="169"/>
    <tableColumn id="19" name="18" dataDxfId="168" totalsRowFunction="count" totalsRowDxfId="167"/>
    <tableColumn id="20" name="19" dataDxfId="166" totalsRowFunction="count" totalsRowDxfId="165"/>
    <tableColumn id="21" name="20" dataDxfId="164" totalsRowFunction="count" totalsRowDxfId="163"/>
    <tableColumn id="22" name="21" dataDxfId="162" totalsRowFunction="count" totalsRowDxfId="161"/>
    <tableColumn id="23" name="22" dataDxfId="160" totalsRowFunction="count" totalsRowDxfId="159"/>
    <tableColumn id="24" name="23" dataDxfId="158" totalsRowFunction="count" totalsRowDxfId="157"/>
    <tableColumn id="25" name="24" dataDxfId="156" totalsRowFunction="count" totalsRowDxfId="155"/>
    <tableColumn id="26" name="25" dataDxfId="154" totalsRowFunction="count" totalsRowDxfId="153"/>
    <tableColumn id="27" name="26" dataDxfId="152" totalsRowFunction="count" totalsRowDxfId="151"/>
    <tableColumn id="28" name="27" dataDxfId="150" totalsRowFunction="count" totalsRowDxfId="149"/>
    <tableColumn id="29" name="28" dataDxfId="148" totalsRowFunction="count" totalsRowDxfId="147"/>
    <tableColumn id="30" name="29" dataDxfId="146" totalsRowFunction="count" totalsRowDxfId="145"/>
    <tableColumn id="31" name="30" dataDxfId="144" totalsRowDxfId="143"/>
    <tableColumn id="32" name="31" dataDxfId="142" totalsRowDxfId="141"/>
    <tableColumn id="33" name="Total Days" totalsRowFunction="sum" totalsRowDxfId="140">
      <calculatedColumnFormula>COUNTA(tblOctober[[#This Row],[1]:[29]])</calculatedColumnFormula>
    </tableColumn>
  </tableColumns>
  <tableStyleInfo name="Employee Absence Table" showFirstColumn="1" showLastColumn="1" showRowStripes="1" showColumnStripes="0"/>
</table>
</file>

<file path=xl/tables/table11.xml><?xml version="1.0" encoding="utf-8"?>
<table xmlns="http://schemas.openxmlformats.org/spreadsheetml/2006/main" id="10" name="tblNovember" displayName="tblNovember" ref="A4:AG10" totalsRowCount="1">
  <tableColumns count="33">
    <tableColumn id="1" name="Employee Name" dataDxfId="134" totalsRowFunction="custom" totalsRowDxfId="133">
      <totalsRowFormula>MonthName&amp;" Total"</totalsRowFormula>
    </tableColumn>
    <tableColumn id="2" name="1" dataDxfId="132" totalsRowFunction="count" totalsRowDxfId="131"/>
    <tableColumn id="3" name="2" dataDxfId="130" totalsRowFunction="count" totalsRowDxfId="129"/>
    <tableColumn id="4" name="3" dataDxfId="128" totalsRowFunction="count" totalsRowDxfId="127"/>
    <tableColumn id="5" name="4" dataDxfId="126" totalsRowFunction="count" totalsRowDxfId="125"/>
    <tableColumn id="6" name="5" dataDxfId="124" totalsRowFunction="count" totalsRowDxfId="123"/>
    <tableColumn id="7" name="6" dataDxfId="122" totalsRowFunction="count" totalsRowDxfId="121"/>
    <tableColumn id="8" name="7" dataDxfId="120" totalsRowFunction="count" totalsRowDxfId="119"/>
    <tableColumn id="9" name="8" dataDxfId="118" totalsRowFunction="count" totalsRowDxfId="117"/>
    <tableColumn id="10" name="9" dataDxfId="116" totalsRowFunction="count" totalsRowDxfId="115"/>
    <tableColumn id="11" name="10" dataDxfId="114" totalsRowFunction="count" totalsRowDxfId="113"/>
    <tableColumn id="12" name="11" dataDxfId="112" totalsRowFunction="count" totalsRowDxfId="111"/>
    <tableColumn id="13" name="12" dataDxfId="110" totalsRowFunction="count" totalsRowDxfId="109"/>
    <tableColumn id="14" name="13" dataDxfId="108" totalsRowFunction="count" totalsRowDxfId="107"/>
    <tableColumn id="15" name="14" dataDxfId="106" totalsRowFunction="count" totalsRowDxfId="105"/>
    <tableColumn id="16" name="15" dataDxfId="104" totalsRowFunction="count" totalsRowDxfId="103"/>
    <tableColumn id="17" name="16" dataDxfId="102" totalsRowFunction="count" totalsRowDxfId="101"/>
    <tableColumn id="18" name="17" dataDxfId="100" totalsRowFunction="count" totalsRowDxfId="99"/>
    <tableColumn id="19" name="18" dataDxfId="98" totalsRowFunction="count" totalsRowDxfId="97"/>
    <tableColumn id="20" name="19" dataDxfId="96" totalsRowFunction="count" totalsRowDxfId="95"/>
    <tableColumn id="21" name="20" dataDxfId="94" totalsRowFunction="count" totalsRowDxfId="93"/>
    <tableColumn id="22" name="21" dataDxfId="92" totalsRowFunction="count" totalsRowDxfId="91"/>
    <tableColumn id="23" name="22" dataDxfId="90" totalsRowFunction="count" totalsRowDxfId="89"/>
    <tableColumn id="24" name="23" dataDxfId="88" totalsRowFunction="count" totalsRowDxfId="87"/>
    <tableColumn id="25" name="24" dataDxfId="86" totalsRowFunction="count" totalsRowDxfId="85"/>
    <tableColumn id="26" name="25" dataDxfId="84" totalsRowFunction="count" totalsRowDxfId="83"/>
    <tableColumn id="27" name="26" dataDxfId="82" totalsRowFunction="count" totalsRowDxfId="81"/>
    <tableColumn id="28" name="27" dataDxfId="80" totalsRowFunction="count" totalsRowDxfId="79"/>
    <tableColumn id="29" name="28" dataDxfId="78" totalsRowFunction="count" totalsRowDxfId="77"/>
    <tableColumn id="30" name="29" dataDxfId="76" totalsRowFunction="count" totalsRowDxfId="75"/>
    <tableColumn id="31" name="30" dataDxfId="74" totalsRowDxfId="73"/>
    <tableColumn id="32" name=" " dataDxfId="72" totalsRowDxfId="71"/>
    <tableColumn id="33" name="Total Days" totalsRowFunction="sum" totalsRowDxfId="70">
      <calculatedColumnFormula>COUNTA(tblNovember[[#This Row],[1]:[29]])</calculatedColumnFormula>
    </tableColumn>
  </tableColumns>
  <tableStyleInfo name="Employee Absence Table" showFirstColumn="1" showLastColumn="1" showRowStripes="1" showColumnStripes="0"/>
</table>
</file>

<file path=xl/tables/table12.xml><?xml version="1.0" encoding="utf-8"?>
<table xmlns="http://schemas.openxmlformats.org/spreadsheetml/2006/main" id="12" name="tblDecember" displayName="tblDecember" ref="A4:AG10" totalsRowCount="1">
  <tableColumns count="33">
    <tableColumn id="1" name="Employee Name" dataDxfId="64" totalsRowFunction="custom" totalsRowDxfId="63">
      <totalsRowFormula>MonthName&amp;" Total"</totalsRowFormula>
    </tableColumn>
    <tableColumn id="2" name="1" dataDxfId="62" totalsRowFunction="count" totalsRowDxfId="61"/>
    <tableColumn id="3" name="2" dataDxfId="60" totalsRowFunction="count" totalsRowDxfId="59"/>
    <tableColumn id="4" name="3" dataDxfId="58" totalsRowFunction="count" totalsRowDxfId="57"/>
    <tableColumn id="5" name="4" dataDxfId="56" totalsRowFunction="count" totalsRowDxfId="55"/>
    <tableColumn id="6" name="5" dataDxfId="54" totalsRowFunction="count" totalsRowDxfId="53"/>
    <tableColumn id="7" name="6" dataDxfId="52" totalsRowFunction="count" totalsRowDxfId="51"/>
    <tableColumn id="8" name="7" dataDxfId="50" totalsRowFunction="count" totalsRowDxfId="49"/>
    <tableColumn id="9" name="8" dataDxfId="48" totalsRowFunction="count" totalsRowDxfId="47"/>
    <tableColumn id="10" name="9" dataDxfId="46" totalsRowFunction="count" totalsRowDxfId="45"/>
    <tableColumn id="11" name="10" dataDxfId="44" totalsRowFunction="count" totalsRowDxfId="43"/>
    <tableColumn id="12" name="11" dataDxfId="42" totalsRowFunction="count" totalsRowDxfId="41"/>
    <tableColumn id="13" name="12" dataDxfId="40" totalsRowFunction="count" totalsRowDxfId="39"/>
    <tableColumn id="14" name="13" dataDxfId="38" totalsRowFunction="count" totalsRowDxfId="37"/>
    <tableColumn id="15" name="14" dataDxfId="36" totalsRowFunction="count" totalsRowDxfId="35"/>
    <tableColumn id="16" name="15" dataDxfId="34" totalsRowFunction="count" totalsRowDxfId="33"/>
    <tableColumn id="17" name="16" dataDxfId="32" totalsRowFunction="count" totalsRowDxfId="31"/>
    <tableColumn id="18" name="17" dataDxfId="30" totalsRowFunction="count" totalsRowDxfId="29"/>
    <tableColumn id="19" name="18" dataDxfId="28" totalsRowFunction="count" totalsRowDxfId="27"/>
    <tableColumn id="20" name="19" dataDxfId="26" totalsRowFunction="count" totalsRowDxfId="25"/>
    <tableColumn id="21" name="20" dataDxfId="24" totalsRowFunction="count" totalsRowDxfId="23"/>
    <tableColumn id="22" name="21" dataDxfId="22" totalsRowFunction="count" totalsRowDxfId="21"/>
    <tableColumn id="23" name="22" dataDxfId="20" totalsRowFunction="count" totalsRowDxfId="19"/>
    <tableColumn id="24" name="23" dataDxfId="18" totalsRowFunction="count" totalsRowDxfId="17"/>
    <tableColumn id="25" name="24" dataDxfId="16" totalsRowFunction="count" totalsRowDxfId="15"/>
    <tableColumn id="26" name="25" dataDxfId="14" totalsRowFunction="count" totalsRowDxfId="13"/>
    <tableColumn id="27" name="26" dataDxfId="12" totalsRowFunction="count" totalsRowDxfId="11"/>
    <tableColumn id="28" name="27" dataDxfId="10" totalsRowFunction="count" totalsRowDxfId="9"/>
    <tableColumn id="29" name="28" dataDxfId="8" totalsRowFunction="count" totalsRowDxfId="7"/>
    <tableColumn id="30" name="29" dataDxfId="6" totalsRowFunction="count" totalsRowDxfId="5"/>
    <tableColumn id="31" name="30" dataDxfId="4" totalsRowDxfId="3"/>
    <tableColumn id="32" name="31" dataDxfId="2" totalsRowDxfId="1"/>
    <tableColumn id="33" name="Total Days" totalsRowFunction="sum" totalsRowDxfId="0">
      <calculatedColumnFormula>COUNTA(tblDecember[[#This Row],[1]:[29]])</calculatedColumnFormula>
    </tableColumn>
  </tableColumns>
  <tableStyleInfo name="Employee Absence Table" showFirstColumn="1" showLastColumn="1" showRowStripes="1" showColumnStripes="0"/>
</table>
</file>

<file path=xl/tables/table2.xml><?xml version="1.0" encoding="utf-8"?>
<table xmlns="http://schemas.openxmlformats.org/spreadsheetml/2006/main" id="2" name="tblFebruary" displayName="tblFebruary" ref="A4:AG10" totalsRowCount="1">
  <tableColumns count="33">
    <tableColumn id="1" name="Employee Name" dataDxfId="764" totalsRowFunction="custom" totalsRowDxfId="763">
      <totalsRowFormula>MonthName&amp;" Total"</totalsRowFormula>
    </tableColumn>
    <tableColumn id="2" name="1" dataDxfId="762" totalsRowFunction="count" totalsRowDxfId="761"/>
    <tableColumn id="3" name="2" dataDxfId="760" totalsRowFunction="count" totalsRowDxfId="759"/>
    <tableColumn id="4" name="3" dataDxfId="758" totalsRowFunction="count" totalsRowDxfId="757"/>
    <tableColumn id="5" name="4" dataDxfId="756" totalsRowFunction="count" totalsRowDxfId="755"/>
    <tableColumn id="6" name="5" dataDxfId="754" totalsRowFunction="count" totalsRowDxfId="753"/>
    <tableColumn id="7" name="6" dataDxfId="752" totalsRowFunction="count" totalsRowDxfId="751"/>
    <tableColumn id="8" name="7" dataDxfId="750" totalsRowFunction="count" totalsRowDxfId="749"/>
    <tableColumn id="9" name="8" dataDxfId="748" totalsRowFunction="count" totalsRowDxfId="747"/>
    <tableColumn id="10" name="9" dataDxfId="746" totalsRowFunction="count" totalsRowDxfId="745"/>
    <tableColumn id="11" name="10" dataDxfId="744" totalsRowFunction="count" totalsRowDxfId="743"/>
    <tableColumn id="12" name="11" dataDxfId="742" totalsRowFunction="count" totalsRowDxfId="741"/>
    <tableColumn id="13" name="12" dataDxfId="740" totalsRowFunction="count" totalsRowDxfId="739"/>
    <tableColumn id="14" name="13" dataDxfId="738" totalsRowFunction="count" totalsRowDxfId="737"/>
    <tableColumn id="15" name="14" dataDxfId="736" totalsRowFunction="count" totalsRowDxfId="735"/>
    <tableColumn id="16" name="15" dataDxfId="734" totalsRowFunction="count" totalsRowDxfId="733"/>
    <tableColumn id="17" name="16" dataDxfId="732" totalsRowFunction="count" totalsRowDxfId="731"/>
    <tableColumn id="18" name="17" dataDxfId="730" totalsRowFunction="count" totalsRowDxfId="729"/>
    <tableColumn id="19" name="18" dataDxfId="728" totalsRowFunction="count" totalsRowDxfId="727"/>
    <tableColumn id="20" name="19" dataDxfId="726" totalsRowFunction="count" totalsRowDxfId="725"/>
    <tableColumn id="21" name="20" dataDxfId="724" totalsRowFunction="count" totalsRowDxfId="723"/>
    <tableColumn id="22" name="21" dataDxfId="722" totalsRowFunction="count" totalsRowDxfId="721"/>
    <tableColumn id="23" name="22" dataDxfId="720" totalsRowFunction="count" totalsRowDxfId="719"/>
    <tableColumn id="24" name="23" dataDxfId="718" totalsRowFunction="count" totalsRowDxfId="717"/>
    <tableColumn id="25" name="24" dataDxfId="716" totalsRowFunction="count" totalsRowDxfId="715"/>
    <tableColumn id="26" name="25" dataDxfId="714" totalsRowFunction="count" totalsRowDxfId="713"/>
    <tableColumn id="27" name="26" dataDxfId="712" totalsRowFunction="count" totalsRowDxfId="711"/>
    <tableColumn id="28" name="27" dataDxfId="710" totalsRowFunction="count" totalsRowDxfId="709"/>
    <tableColumn id="29" name="28" dataDxfId="708" totalsRowFunction="count" totalsRowDxfId="707"/>
    <tableColumn id="30" name="29" dataDxfId="706" totalsRowFunction="count" totalsRowDxfId="705"/>
    <tableColumn id="31" name=" " dataDxfId="704" totalsRowDxfId="703"/>
    <tableColumn id="32" name="  " dataDxfId="702" totalsRowDxfId="701"/>
    <tableColumn id="33" name="Total Days" totalsRowFunction="sum" totalsRowDxfId="700">
      <calculatedColumnFormula>COUNTA(tblFebruary[[#This Row],[1]:[29]])</calculatedColumnFormula>
    </tableColumn>
  </tableColumns>
  <tableStyleInfo name="Employee Absence Table" showFirstColumn="1" showLastColumn="1" showRowStripes="1" showColumnStripes="0"/>
</table>
</file>

<file path=xl/tables/table3.xml><?xml version="1.0" encoding="utf-8"?>
<table xmlns="http://schemas.openxmlformats.org/spreadsheetml/2006/main" id="1" name="tblMarch" displayName="tblMarch" ref="A4:AG10" totalsRowCount="1">
  <tableColumns count="33">
    <tableColumn id="1" name="Employee Name" dataDxfId="694" totalsRowFunction="custom" totalsRowDxfId="693">
      <totalsRowFormula>MonthName&amp;" Total"</totalsRowFormula>
    </tableColumn>
    <tableColumn id="2" name="1" dataDxfId="692" totalsRowFunction="count" totalsRowDxfId="691"/>
    <tableColumn id="3" name="2" dataDxfId="690" totalsRowFunction="count" totalsRowDxfId="689"/>
    <tableColumn id="4" name="3" dataDxfId="688" totalsRowFunction="count" totalsRowDxfId="687"/>
    <tableColumn id="5" name="4" dataDxfId="686" totalsRowFunction="count" totalsRowDxfId="685"/>
    <tableColumn id="6" name="5" dataDxfId="684" totalsRowFunction="count" totalsRowDxfId="683"/>
    <tableColumn id="7" name="6" dataDxfId="682" totalsRowFunction="count" totalsRowDxfId="681"/>
    <tableColumn id="8" name="7" dataDxfId="680" totalsRowFunction="count" totalsRowDxfId="679"/>
    <tableColumn id="9" name="8" dataDxfId="678" totalsRowFunction="count" totalsRowDxfId="677"/>
    <tableColumn id="10" name="9" dataDxfId="676" totalsRowFunction="count" totalsRowDxfId="675"/>
    <tableColumn id="11" name="10" dataDxfId="674" totalsRowFunction="count" totalsRowDxfId="673"/>
    <tableColumn id="12" name="11" dataDxfId="672" totalsRowFunction="count" totalsRowDxfId="671"/>
    <tableColumn id="13" name="12" dataDxfId="670" totalsRowFunction="count" totalsRowDxfId="669"/>
    <tableColumn id="14" name="13" dataDxfId="668" totalsRowFunction="count" totalsRowDxfId="667"/>
    <tableColumn id="15" name="14" dataDxfId="666" totalsRowFunction="count" totalsRowDxfId="665"/>
    <tableColumn id="16" name="15" dataDxfId="664" totalsRowFunction="count" totalsRowDxfId="663"/>
    <tableColumn id="17" name="16" dataDxfId="662" totalsRowFunction="count" totalsRowDxfId="661"/>
    <tableColumn id="18" name="17" dataDxfId="660" totalsRowFunction="count" totalsRowDxfId="659"/>
    <tableColumn id="19" name="18" dataDxfId="658" totalsRowFunction="count" totalsRowDxfId="657"/>
    <tableColumn id="20" name="19" dataDxfId="656" totalsRowFunction="count" totalsRowDxfId="655"/>
    <tableColumn id="21" name="20" dataDxfId="654" totalsRowFunction="count" totalsRowDxfId="653"/>
    <tableColumn id="22" name="21" dataDxfId="652" totalsRowFunction="count" totalsRowDxfId="651"/>
    <tableColumn id="23" name="22" dataDxfId="650" totalsRowFunction="count" totalsRowDxfId="649"/>
    <tableColumn id="24" name="23" dataDxfId="648" totalsRowFunction="count" totalsRowDxfId="647"/>
    <tableColumn id="25" name="24" dataDxfId="646" totalsRowFunction="count" totalsRowDxfId="645"/>
    <tableColumn id="26" name="25" dataDxfId="644" totalsRowFunction="count" totalsRowDxfId="643"/>
    <tableColumn id="27" name="26" dataDxfId="642" totalsRowFunction="count" totalsRowDxfId="641"/>
    <tableColumn id="28" name="27" dataDxfId="640" totalsRowFunction="count" totalsRowDxfId="639"/>
    <tableColumn id="29" name="28" dataDxfId="638" totalsRowFunction="count" totalsRowDxfId="637"/>
    <tableColumn id="30" name="29" dataDxfId="636" totalsRowFunction="count" totalsRowDxfId="635"/>
    <tableColumn id="31" name="30" dataDxfId="634" totalsRowDxfId="633"/>
    <tableColumn id="32" name="31" dataDxfId="632" totalsRowDxfId="631"/>
    <tableColumn id="33" name="Total Days" totalsRowFunction="sum" totalsRowDxfId="630">
      <calculatedColumnFormula>COUNTA(tblMarch[[#This Row],[1]:[29]])</calculatedColumnFormula>
    </tableColumn>
  </tableColumns>
  <tableStyleInfo name="Employee Absence Table" showFirstColumn="1" showLastColumn="1" showRowStripes="1" showColumnStripes="0"/>
</table>
</file>

<file path=xl/tables/table4.xml><?xml version="1.0" encoding="utf-8"?>
<table xmlns="http://schemas.openxmlformats.org/spreadsheetml/2006/main" id="4" name="tblApril" displayName="tblApril" ref="A4:AG10" totalsRowCount="1">
  <tableColumns count="33">
    <tableColumn id="1" name="Employee Name" dataDxfId="624" totalsRowFunction="custom" totalsRowDxfId="623">
      <totalsRowFormula>MonthName&amp;" Total"</totalsRowFormula>
    </tableColumn>
    <tableColumn id="2" name="1" dataDxfId="622" totalsRowFunction="count" totalsRowDxfId="621"/>
    <tableColumn id="3" name="2" dataDxfId="620" totalsRowFunction="count" totalsRowDxfId="619"/>
    <tableColumn id="4" name="3" dataDxfId="618" totalsRowFunction="count" totalsRowDxfId="617"/>
    <tableColumn id="5" name="4" dataDxfId="616" totalsRowFunction="count" totalsRowDxfId="615"/>
    <tableColumn id="6" name="5" dataDxfId="614" totalsRowFunction="count" totalsRowDxfId="613"/>
    <tableColumn id="7" name="6" dataDxfId="612" totalsRowFunction="count" totalsRowDxfId="611"/>
    <tableColumn id="8" name="7" dataDxfId="610" totalsRowFunction="count" totalsRowDxfId="609"/>
    <tableColumn id="9" name="8" dataDxfId="608" totalsRowFunction="count" totalsRowDxfId="607"/>
    <tableColumn id="10" name="9" dataDxfId="606" totalsRowFunction="count" totalsRowDxfId="605"/>
    <tableColumn id="11" name="10" dataDxfId="604" totalsRowFunction="count" totalsRowDxfId="603"/>
    <tableColumn id="12" name="11" dataDxfId="602" totalsRowFunction="count" totalsRowDxfId="601"/>
    <tableColumn id="13" name="12" dataDxfId="600" totalsRowFunction="count" totalsRowDxfId="599"/>
    <tableColumn id="14" name="13" dataDxfId="598" totalsRowFunction="count" totalsRowDxfId="597"/>
    <tableColumn id="15" name="14" dataDxfId="596" totalsRowFunction="count" totalsRowDxfId="595"/>
    <tableColumn id="16" name="15" dataDxfId="594" totalsRowFunction="count" totalsRowDxfId="593"/>
    <tableColumn id="17" name="16" dataDxfId="592" totalsRowFunction="count" totalsRowDxfId="591"/>
    <tableColumn id="18" name="17" dataDxfId="590" totalsRowFunction="count" totalsRowDxfId="589"/>
    <tableColumn id="19" name="18" dataDxfId="588" totalsRowFunction="count" totalsRowDxfId="587"/>
    <tableColumn id="20" name="19" dataDxfId="586" totalsRowFunction="count" totalsRowDxfId="585"/>
    <tableColumn id="21" name="20" dataDxfId="584" totalsRowFunction="count" totalsRowDxfId="583"/>
    <tableColumn id="22" name="21" dataDxfId="582" totalsRowFunction="count" totalsRowDxfId="581"/>
    <tableColumn id="23" name="22" dataDxfId="580" totalsRowFunction="count" totalsRowDxfId="579"/>
    <tableColumn id="24" name="23" dataDxfId="578" totalsRowFunction="count" totalsRowDxfId="577"/>
    <tableColumn id="25" name="24" dataDxfId="576" totalsRowFunction="count" totalsRowDxfId="575"/>
    <tableColumn id="26" name="25" dataDxfId="574" totalsRowFunction="count" totalsRowDxfId="573"/>
    <tableColumn id="27" name="26" dataDxfId="572" totalsRowFunction="count" totalsRowDxfId="571"/>
    <tableColumn id="28" name="27" dataDxfId="570" totalsRowFunction="count" totalsRowDxfId="569"/>
    <tableColumn id="29" name="28" dataDxfId="568" totalsRowFunction="count" totalsRowDxfId="567"/>
    <tableColumn id="30" name="29" dataDxfId="566" totalsRowFunction="count" totalsRowDxfId="565"/>
    <tableColumn id="31" name="30" dataDxfId="564" totalsRowDxfId="563"/>
    <tableColumn id="32" name=" " dataDxfId="562" totalsRowDxfId="561"/>
    <tableColumn id="33" name="Total Days" totalsRowFunction="sum" totalsRowDxfId="560">
      <calculatedColumnFormula>COUNTA(tblApril[[#This Row],[1]:[29]])</calculatedColumnFormula>
    </tableColumn>
  </tableColumns>
  <tableStyleInfo name="Employee Absence Table" showFirstColumn="1" showLastColumn="1" showRowStripes="1" showColumnStripes="0"/>
</table>
</file>

<file path=xl/tables/table5.xml><?xml version="1.0" encoding="utf-8"?>
<table xmlns="http://schemas.openxmlformats.org/spreadsheetml/2006/main" id="5" name="tblMay" displayName="tblMay" ref="A4:AG10" totalsRowCount="1">
  <tableColumns count="33">
    <tableColumn id="1" name="Employee Name" dataDxfId="554" totalsRowFunction="custom" totalsRowDxfId="553">
      <totalsRowFormula>MonthName&amp;" Total"</totalsRowFormula>
    </tableColumn>
    <tableColumn id="2" name="1" dataDxfId="552" totalsRowFunction="count" totalsRowDxfId="551"/>
    <tableColumn id="3" name="2" dataDxfId="550" totalsRowFunction="count" totalsRowDxfId="549"/>
    <tableColumn id="4" name="3" dataDxfId="548" totalsRowFunction="count" totalsRowDxfId="547"/>
    <tableColumn id="5" name="4" dataDxfId="546" totalsRowFunction="count" totalsRowDxfId="545"/>
    <tableColumn id="6" name="5" dataDxfId="544" totalsRowFunction="count" totalsRowDxfId="543"/>
    <tableColumn id="7" name="6" dataDxfId="542" totalsRowFunction="count" totalsRowDxfId="541"/>
    <tableColumn id="8" name="7" dataDxfId="540" totalsRowFunction="count" totalsRowDxfId="539"/>
    <tableColumn id="9" name="8" dataDxfId="538" totalsRowFunction="count" totalsRowDxfId="537"/>
    <tableColumn id="10" name="9" dataDxfId="536" totalsRowFunction="count" totalsRowDxfId="535"/>
    <tableColumn id="11" name="10" dataDxfId="534" totalsRowFunction="count" totalsRowDxfId="533"/>
    <tableColumn id="12" name="11" dataDxfId="532" totalsRowFunction="count" totalsRowDxfId="531"/>
    <tableColumn id="13" name="12" dataDxfId="530" totalsRowFunction="count" totalsRowDxfId="529"/>
    <tableColumn id="14" name="13" dataDxfId="528" totalsRowFunction="count" totalsRowDxfId="527"/>
    <tableColumn id="15" name="14" dataDxfId="526" totalsRowFunction="count" totalsRowDxfId="525"/>
    <tableColumn id="16" name="15" dataDxfId="524" totalsRowFunction="count" totalsRowDxfId="523"/>
    <tableColumn id="17" name="16" dataDxfId="522" totalsRowFunction="count" totalsRowDxfId="521"/>
    <tableColumn id="18" name="17" dataDxfId="520" totalsRowFunction="count" totalsRowDxfId="519"/>
    <tableColumn id="19" name="18" dataDxfId="518" totalsRowFunction="count" totalsRowDxfId="517"/>
    <tableColumn id="20" name="19" dataDxfId="516" totalsRowFunction="count" totalsRowDxfId="515"/>
    <tableColumn id="21" name="20" dataDxfId="514" totalsRowFunction="count" totalsRowDxfId="513"/>
    <tableColumn id="22" name="21" dataDxfId="512" totalsRowFunction="count" totalsRowDxfId="511"/>
    <tableColumn id="23" name="22" dataDxfId="510" totalsRowFunction="count" totalsRowDxfId="509"/>
    <tableColumn id="24" name="23" dataDxfId="508" totalsRowFunction="count" totalsRowDxfId="507"/>
    <tableColumn id="25" name="24" dataDxfId="506" totalsRowFunction="count" totalsRowDxfId="505"/>
    <tableColumn id="26" name="25" dataDxfId="504" totalsRowFunction="count" totalsRowDxfId="503"/>
    <tableColumn id="27" name="26" dataDxfId="502" totalsRowFunction="count" totalsRowDxfId="501"/>
    <tableColumn id="28" name="27" dataDxfId="500" totalsRowFunction="count" totalsRowDxfId="499"/>
    <tableColumn id="29" name="28" dataDxfId="498" totalsRowFunction="count" totalsRowDxfId="497"/>
    <tableColumn id="30" name="29" dataDxfId="496" totalsRowFunction="count" totalsRowDxfId="495"/>
    <tableColumn id="31" name="30" dataDxfId="494" totalsRowDxfId="493"/>
    <tableColumn id="32" name="31" dataDxfId="492" totalsRowDxfId="491"/>
    <tableColumn id="33" name="Total Days" totalsRowFunction="sum" totalsRowDxfId="490">
      <calculatedColumnFormula>COUNTA(tblMay[[#This Row],[1]:[29]])</calculatedColumnFormula>
    </tableColumn>
  </tableColumns>
  <tableStyleInfo name="Employee Absence Table" showFirstColumn="1" showLastColumn="1" showRowStripes="1" showColumnStripes="0"/>
</table>
</file>

<file path=xl/tables/table6.xml><?xml version="1.0" encoding="utf-8"?>
<table xmlns="http://schemas.openxmlformats.org/spreadsheetml/2006/main" id="6" name="tblJune" displayName="tblJune" ref="A4:AG10" totalsRowCount="1">
  <tableColumns count="33">
    <tableColumn id="1" name="Employee Name" dataDxfId="484" totalsRowFunction="custom" totalsRowDxfId="483">
      <totalsRowFormula>MonthName&amp;" Total"</totalsRowFormula>
    </tableColumn>
    <tableColumn id="2" name="1" dataDxfId="482" totalsRowFunction="count" totalsRowDxfId="481"/>
    <tableColumn id="3" name="2" dataDxfId="480" totalsRowFunction="count" totalsRowDxfId="479"/>
    <tableColumn id="4" name="3" dataDxfId="478" totalsRowFunction="count" totalsRowDxfId="477"/>
    <tableColumn id="5" name="4" dataDxfId="476" totalsRowFunction="count" totalsRowDxfId="475"/>
    <tableColumn id="6" name="5" dataDxfId="474" totalsRowFunction="count" totalsRowDxfId="473"/>
    <tableColumn id="7" name="6" dataDxfId="472" totalsRowFunction="count" totalsRowDxfId="471"/>
    <tableColumn id="8" name="7" dataDxfId="470" totalsRowFunction="count" totalsRowDxfId="469"/>
    <tableColumn id="9" name="8" dataDxfId="468" totalsRowFunction="count" totalsRowDxfId="467"/>
    <tableColumn id="10" name="9" dataDxfId="466" totalsRowFunction="count" totalsRowDxfId="465"/>
    <tableColumn id="11" name="10" dataDxfId="464" totalsRowFunction="count" totalsRowDxfId="463"/>
    <tableColumn id="12" name="11" dataDxfId="462" totalsRowFunction="count" totalsRowDxfId="461"/>
    <tableColumn id="13" name="12" dataDxfId="460" totalsRowFunction="count" totalsRowDxfId="459"/>
    <tableColumn id="14" name="13" dataDxfId="458" totalsRowFunction="count" totalsRowDxfId="457"/>
    <tableColumn id="15" name="14" dataDxfId="456" totalsRowFunction="count" totalsRowDxfId="455"/>
    <tableColumn id="16" name="15" dataDxfId="454" totalsRowFunction="count" totalsRowDxfId="453"/>
    <tableColumn id="17" name="16" dataDxfId="452" totalsRowFunction="count" totalsRowDxfId="451"/>
    <tableColumn id="18" name="17" dataDxfId="450" totalsRowFunction="count" totalsRowDxfId="449"/>
    <tableColumn id="19" name="18" dataDxfId="448" totalsRowFunction="count" totalsRowDxfId="447"/>
    <tableColumn id="20" name="19" dataDxfId="446" totalsRowFunction="count" totalsRowDxfId="445"/>
    <tableColumn id="21" name="20" dataDxfId="444" totalsRowFunction="count" totalsRowDxfId="443"/>
    <tableColumn id="22" name="21" dataDxfId="442" totalsRowFunction="count" totalsRowDxfId="441"/>
    <tableColumn id="23" name="22" dataDxfId="440" totalsRowFunction="count" totalsRowDxfId="439"/>
    <tableColumn id="24" name="23" dataDxfId="438" totalsRowFunction="count" totalsRowDxfId="437"/>
    <tableColumn id="25" name="24" dataDxfId="436" totalsRowFunction="count" totalsRowDxfId="435"/>
    <tableColumn id="26" name="25" dataDxfId="434" totalsRowFunction="count" totalsRowDxfId="433"/>
    <tableColumn id="27" name="26" dataDxfId="432" totalsRowFunction="count" totalsRowDxfId="431"/>
    <tableColumn id="28" name="27" dataDxfId="430" totalsRowFunction="count" totalsRowDxfId="429"/>
    <tableColumn id="29" name="28" dataDxfId="428" totalsRowFunction="count" totalsRowDxfId="427"/>
    <tableColumn id="30" name="29" dataDxfId="426" totalsRowFunction="count" totalsRowDxfId="425"/>
    <tableColumn id="31" name="30" dataDxfId="424" totalsRowDxfId="423"/>
    <tableColumn id="32" name=" " dataDxfId="422" totalsRowDxfId="421"/>
    <tableColumn id="33" name="Total Days" totalsRowFunction="sum" totalsRowDxfId="420">
      <calculatedColumnFormula>COUNTA(tblJune[[#This Row],[1]:[29]])</calculatedColumnFormula>
    </tableColumn>
  </tableColumns>
  <tableStyleInfo name="Employee Absence Table" showFirstColumn="1" showLastColumn="1" showRowStripes="1" showColumnStripes="0"/>
</table>
</file>

<file path=xl/tables/table7.xml><?xml version="1.0" encoding="utf-8"?>
<table xmlns="http://schemas.openxmlformats.org/spreadsheetml/2006/main" id="7" name="tblJuly" displayName="tblJuly" ref="A4:AG10" totalsRowCount="1">
  <tableColumns count="33">
    <tableColumn id="1" name="Employee Name" dataDxfId="414" totalsRowFunction="custom" totalsRowDxfId="413">
      <totalsRowFormula>MonthName&amp;" Total"</totalsRowFormula>
    </tableColumn>
    <tableColumn id="2" name="1" dataDxfId="412" totalsRowFunction="count" totalsRowDxfId="411"/>
    <tableColumn id="3" name="2" dataDxfId="410" totalsRowFunction="count" totalsRowDxfId="409"/>
    <tableColumn id="4" name="3" dataDxfId="408" totalsRowFunction="count" totalsRowDxfId="407"/>
    <tableColumn id="5" name="4" dataDxfId="406" totalsRowFunction="count" totalsRowDxfId="405"/>
    <tableColumn id="6" name="5" dataDxfId="404" totalsRowFunction="count" totalsRowDxfId="403"/>
    <tableColumn id="7" name="6" dataDxfId="402" totalsRowFunction="count" totalsRowDxfId="401"/>
    <tableColumn id="8" name="7" dataDxfId="400" totalsRowFunction="count" totalsRowDxfId="399"/>
    <tableColumn id="9" name="8" dataDxfId="398" totalsRowFunction="count" totalsRowDxfId="397"/>
    <tableColumn id="10" name="9" dataDxfId="396" totalsRowFunction="count" totalsRowDxfId="395"/>
    <tableColumn id="11" name="10" dataDxfId="394" totalsRowFunction="count" totalsRowDxfId="393"/>
    <tableColumn id="12" name="11" dataDxfId="392" totalsRowFunction="count" totalsRowDxfId="391"/>
    <tableColumn id="13" name="12" dataDxfId="390" totalsRowFunction="count" totalsRowDxfId="389"/>
    <tableColumn id="14" name="13" dataDxfId="388" totalsRowFunction="count" totalsRowDxfId="387"/>
    <tableColumn id="15" name="14" dataDxfId="386" totalsRowFunction="count" totalsRowDxfId="385"/>
    <tableColumn id="16" name="15" dataDxfId="384" totalsRowFunction="count" totalsRowDxfId="383"/>
    <tableColumn id="17" name="16" dataDxfId="382" totalsRowFunction="count" totalsRowDxfId="381"/>
    <tableColumn id="18" name="17" dataDxfId="380" totalsRowFunction="count" totalsRowDxfId="379"/>
    <tableColumn id="19" name="18" dataDxfId="378" totalsRowFunction="count" totalsRowDxfId="377"/>
    <tableColumn id="20" name="19" dataDxfId="376" totalsRowFunction="count" totalsRowDxfId="375"/>
    <tableColumn id="21" name="20" dataDxfId="374" totalsRowFunction="count" totalsRowDxfId="373"/>
    <tableColumn id="22" name="21" dataDxfId="372" totalsRowFunction="count" totalsRowDxfId="371"/>
    <tableColumn id="23" name="22" dataDxfId="370" totalsRowFunction="count" totalsRowDxfId="369"/>
    <tableColumn id="24" name="23" dataDxfId="368" totalsRowFunction="count" totalsRowDxfId="367"/>
    <tableColumn id="25" name="24" dataDxfId="366" totalsRowFunction="count" totalsRowDxfId="365"/>
    <tableColumn id="26" name="25" dataDxfId="364" totalsRowFunction="count" totalsRowDxfId="363"/>
    <tableColumn id="27" name="26" dataDxfId="362" totalsRowFunction="count" totalsRowDxfId="361"/>
    <tableColumn id="28" name="27" dataDxfId="360" totalsRowFunction="count" totalsRowDxfId="359"/>
    <tableColumn id="29" name="28" dataDxfId="358" totalsRowFunction="count" totalsRowDxfId="357"/>
    <tableColumn id="30" name="29" dataDxfId="356" totalsRowFunction="count" totalsRowDxfId="355"/>
    <tableColumn id="31" name="30" dataDxfId="354" totalsRowDxfId="353"/>
    <tableColumn id="32" name="31" dataDxfId="352" totalsRowDxfId="351"/>
    <tableColumn id="33" name="Total Days" totalsRowFunction="sum" totalsRowDxfId="350">
      <calculatedColumnFormula>COUNTA(tblJuly[[#This Row],[1]:[29]])</calculatedColumnFormula>
    </tableColumn>
  </tableColumns>
  <tableStyleInfo name="Employee Absence Table" showFirstColumn="1" showLastColumn="1" showRowStripes="1" showColumnStripes="0"/>
</table>
</file>

<file path=xl/tables/table8.xml><?xml version="1.0" encoding="utf-8"?>
<table xmlns="http://schemas.openxmlformats.org/spreadsheetml/2006/main" id="8" name="tblAugust" displayName="tblAugust" ref="A4:AG10" totalsRowCount="1">
  <tableColumns count="33">
    <tableColumn id="1" name="Employee Name" dataDxfId="344" totalsRowFunction="custom" totalsRowDxfId="343">
      <totalsRowFormula>MonthName&amp;" Total"</totalsRowFormula>
    </tableColumn>
    <tableColumn id="2" name="1" dataDxfId="342" totalsRowFunction="count" totalsRowDxfId="341"/>
    <tableColumn id="3" name="2" dataDxfId="340" totalsRowFunction="count" totalsRowDxfId="339"/>
    <tableColumn id="4" name="3" dataDxfId="338" totalsRowFunction="count" totalsRowDxfId="337"/>
    <tableColumn id="5" name="4" dataDxfId="336" totalsRowFunction="count" totalsRowDxfId="335"/>
    <tableColumn id="6" name="5" dataDxfId="334" totalsRowFunction="count" totalsRowDxfId="333"/>
    <tableColumn id="7" name="6" dataDxfId="332" totalsRowFunction="count" totalsRowDxfId="331"/>
    <tableColumn id="8" name="7" dataDxfId="330" totalsRowFunction="count" totalsRowDxfId="329"/>
    <tableColumn id="9" name="8" dataDxfId="328" totalsRowFunction="count" totalsRowDxfId="327"/>
    <tableColumn id="10" name="9" dataDxfId="326" totalsRowFunction="count" totalsRowDxfId="325"/>
    <tableColumn id="11" name="10" dataDxfId="324" totalsRowFunction="count" totalsRowDxfId="323"/>
    <tableColumn id="12" name="11" dataDxfId="322" totalsRowFunction="count" totalsRowDxfId="321"/>
    <tableColumn id="13" name="12" dataDxfId="320" totalsRowFunction="count" totalsRowDxfId="319"/>
    <tableColumn id="14" name="13" dataDxfId="318" totalsRowFunction="count" totalsRowDxfId="317"/>
    <tableColumn id="15" name="14" dataDxfId="316" totalsRowFunction="count" totalsRowDxfId="315"/>
    <tableColumn id="16" name="15" dataDxfId="314" totalsRowFunction="count" totalsRowDxfId="313"/>
    <tableColumn id="17" name="16" dataDxfId="312" totalsRowFunction="count" totalsRowDxfId="311"/>
    <tableColumn id="18" name="17" dataDxfId="310" totalsRowFunction="count" totalsRowDxfId="309"/>
    <tableColumn id="19" name="18" dataDxfId="308" totalsRowFunction="count" totalsRowDxfId="307"/>
    <tableColumn id="20" name="19" dataDxfId="306" totalsRowFunction="count" totalsRowDxfId="305"/>
    <tableColumn id="21" name="20" dataDxfId="304" totalsRowFunction="count" totalsRowDxfId="303"/>
    <tableColumn id="22" name="21" dataDxfId="302" totalsRowFunction="count" totalsRowDxfId="301"/>
    <tableColumn id="23" name="22" dataDxfId="300" totalsRowFunction="count" totalsRowDxfId="299"/>
    <tableColumn id="24" name="23" dataDxfId="298" totalsRowFunction="count" totalsRowDxfId="297"/>
    <tableColumn id="25" name="24" dataDxfId="296" totalsRowFunction="count" totalsRowDxfId="295"/>
    <tableColumn id="26" name="25" dataDxfId="294" totalsRowFunction="count" totalsRowDxfId="293"/>
    <tableColumn id="27" name="26" dataDxfId="292" totalsRowFunction="count" totalsRowDxfId="291"/>
    <tableColumn id="28" name="27" dataDxfId="290" totalsRowFunction="count" totalsRowDxfId="289"/>
    <tableColumn id="29" name="28" dataDxfId="288" totalsRowFunction="count" totalsRowDxfId="287"/>
    <tableColumn id="30" name="29" dataDxfId="286" totalsRowFunction="count" totalsRowDxfId="285"/>
    <tableColumn id="31" name="30" dataDxfId="284" totalsRowDxfId="283"/>
    <tableColumn id="32" name="31" dataDxfId="282" totalsRowDxfId="281"/>
    <tableColumn id="33" name="Total Days" totalsRowFunction="sum" totalsRowDxfId="280">
      <calculatedColumnFormula>COUNTA(tblAugust[[#This Row],[1]:[29]])</calculatedColumnFormula>
    </tableColumn>
  </tableColumns>
  <tableStyleInfo name="Employee Absence Table" showFirstColumn="1" showLastColumn="1" showRowStripes="1" showColumnStripes="0"/>
</table>
</file>

<file path=xl/tables/table9.xml><?xml version="1.0" encoding="utf-8"?>
<table xmlns="http://schemas.openxmlformats.org/spreadsheetml/2006/main" id="9" name="tblSeptember" displayName="tblSeptember" ref="A4:AG10" totalsRowCount="1">
  <tableColumns count="33">
    <tableColumn id="1" name="Employee Name" dataDxfId="274" totalsRowFunction="custom" totalsRowDxfId="273">
      <totalsRowFormula>MonthName&amp;" Total"</totalsRowFormula>
    </tableColumn>
    <tableColumn id="2" name="1" dataDxfId="272" totalsRowFunction="count" totalsRowDxfId="271"/>
    <tableColumn id="3" name="2" dataDxfId="270" totalsRowFunction="count" totalsRowDxfId="269"/>
    <tableColumn id="4" name="3" dataDxfId="268" totalsRowFunction="count" totalsRowDxfId="267"/>
    <tableColumn id="5" name="4" dataDxfId="266" totalsRowFunction="count" totalsRowDxfId="265"/>
    <tableColumn id="6" name="5" dataDxfId="264" totalsRowFunction="count" totalsRowDxfId="263"/>
    <tableColumn id="7" name="6" dataDxfId="262" totalsRowFunction="count" totalsRowDxfId="261"/>
    <tableColumn id="8" name="7" dataDxfId="260" totalsRowFunction="count" totalsRowDxfId="259"/>
    <tableColumn id="9" name="8" dataDxfId="258" totalsRowFunction="count" totalsRowDxfId="257"/>
    <tableColumn id="10" name="9" dataDxfId="256" totalsRowFunction="count" totalsRowDxfId="255"/>
    <tableColumn id="11" name="10" dataDxfId="254" totalsRowFunction="count" totalsRowDxfId="253"/>
    <tableColumn id="12" name="11" dataDxfId="252" totalsRowFunction="count" totalsRowDxfId="251"/>
    <tableColumn id="13" name="12" dataDxfId="250" totalsRowFunction="count" totalsRowDxfId="249"/>
    <tableColumn id="14" name="13" dataDxfId="248" totalsRowFunction="count" totalsRowDxfId="247"/>
    <tableColumn id="15" name="14" dataDxfId="246" totalsRowFunction="count" totalsRowDxfId="245"/>
    <tableColumn id="16" name="15" dataDxfId="244" totalsRowFunction="count" totalsRowDxfId="243"/>
    <tableColumn id="17" name="16" dataDxfId="242" totalsRowFunction="count" totalsRowDxfId="241"/>
    <tableColumn id="18" name="17" dataDxfId="240" totalsRowFunction="count" totalsRowDxfId="239"/>
    <tableColumn id="19" name="18" dataDxfId="238" totalsRowFunction="count" totalsRowDxfId="237"/>
    <tableColumn id="20" name="19" dataDxfId="236" totalsRowFunction="count" totalsRowDxfId="235"/>
    <tableColumn id="21" name="20" dataDxfId="234" totalsRowFunction="count" totalsRowDxfId="233"/>
    <tableColumn id="22" name="21" dataDxfId="232" totalsRowFunction="count" totalsRowDxfId="231"/>
    <tableColumn id="23" name="22" dataDxfId="230" totalsRowFunction="count" totalsRowDxfId="229"/>
    <tableColumn id="24" name="23" dataDxfId="228" totalsRowFunction="count" totalsRowDxfId="227"/>
    <tableColumn id="25" name="24" dataDxfId="226" totalsRowFunction="count" totalsRowDxfId="225"/>
    <tableColumn id="26" name="25" dataDxfId="224" totalsRowFunction="count" totalsRowDxfId="223"/>
    <tableColumn id="27" name="26" dataDxfId="222" totalsRowFunction="count" totalsRowDxfId="221"/>
    <tableColumn id="28" name="27" dataDxfId="220" totalsRowFunction="count" totalsRowDxfId="219"/>
    <tableColumn id="29" name="28" dataDxfId="218" totalsRowFunction="count" totalsRowDxfId="217"/>
    <tableColumn id="30" name="29" dataDxfId="216" totalsRowFunction="count" totalsRowDxfId="215"/>
    <tableColumn id="31" name="30" dataDxfId="214" totalsRowDxfId="213"/>
    <tableColumn id="32" name=" " dataDxfId="212" totalsRowDxfId="211"/>
    <tableColumn id="33" name="Total Days" totalsRowFunction="sum" totalsRowDxfId="210">
      <calculatedColumnFormula>COUNTA(tblSeptember[[#This Row],[1]:[29]])</calculatedColumnFormula>
    </tableColumn>
  </tableColumns>
  <tableStyleInfo name="Employee Absence Table" showFirstColumn="1" showLastColumn="1" showRowStripes="1" showColumnStripes="0"/>
</table>
</file>

<file path=xl/theme/theme1.xml><?xml version="1.0" encoding="utf-8"?>
<a:theme xmlns:a="http://schemas.openxmlformats.org/drawingml/2006/main" name="Office Theme">
  <a:themeElements>
    <a:clrScheme name="Employee Absence Schedule">
      <a:dk1>
        <a:sysClr val="windowText" lastClr="000000"/>
      </a:dk1>
      <a:lt1>
        <a:sysClr val="window" lastClr="FFFFFF"/>
      </a:lt1>
      <a:dk2>
        <a:srgbClr val="4B180E"/>
      </a:dk2>
      <a:lt2>
        <a:srgbClr val="F1F2E8"/>
      </a:lt2>
      <a:accent1>
        <a:srgbClr val="A53423"/>
      </a:accent1>
      <a:accent2>
        <a:srgbClr val="E68130"/>
      </a:accent2>
      <a:accent3>
        <a:srgbClr val="9BB05D"/>
      </a:accent3>
      <a:accent4>
        <a:srgbClr val="CC9900"/>
      </a:accent4>
      <a:accent5>
        <a:srgbClr val="4F66AF"/>
      </a:accent5>
      <a:accent6>
        <a:srgbClr val="D0D2D3"/>
      </a:accent6>
      <a:hlink>
        <a:srgbClr val="4F66AF"/>
      </a:hlink>
      <a:folHlink>
        <a:srgbClr val="6B9AC6"/>
      </a:folHlink>
    </a:clrScheme>
    <a:fontScheme name="Employee Absence Schedule">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8999800086021423"/>
    <pageSetUpPr fitToPage="1"/>
  </sheetPr>
  <dimension ref="A1:AH12"/>
  <sheetViews>
    <sheetView showGridLines="0" tabSelected="1" zoomScale="110" zoomScaleNormal="110" workbookViewId="0" topLeftCell="A1">
      <selection activeCell="A2" sqref="A2:A3"/>
    </sheetView>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37" customFormat="1" ht="50.25" customHeight="1">
      <c r="A1" s="31" t="s">
        <v>64</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3"/>
      <c r="AD1" s="33"/>
      <c r="AE1" s="34"/>
      <c r="AF1" s="35"/>
      <c r="AG1" s="35"/>
      <c r="AH1" s="36"/>
    </row>
    <row r="2" spans="1:34" s="4" customFormat="1" ht="30" customHeight="1">
      <c r="A2" s="49" t="s">
        <v>42</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v>2016</v>
      </c>
      <c r="AH2" s="3"/>
    </row>
    <row r="3" spans="1:34" s="6" customFormat="1" ht="15.75" customHeight="1">
      <c r="A3" s="49"/>
      <c r="B3" s="28" t="str">
        <f>TEXT(WEEKDAY(DATE(CalendarYear,1,1),1),"aaa")</f>
        <v>Fri</v>
      </c>
      <c r="C3" s="29" t="str">
        <f>TEXT(WEEKDAY(DATE(CalendarYear,1,2),1),"aaa")</f>
        <v>Sat</v>
      </c>
      <c r="D3" s="29" t="str">
        <f>TEXT(WEEKDAY(DATE(CalendarYear,1,3),1),"aaa")</f>
        <v>Sun</v>
      </c>
      <c r="E3" s="29" t="str">
        <f>TEXT(WEEKDAY(DATE(CalendarYear,1,4),1),"aaa")</f>
        <v>Mon</v>
      </c>
      <c r="F3" s="29" t="str">
        <f>TEXT(WEEKDAY(DATE(CalendarYear,1,5),1),"aaa")</f>
        <v>Tue</v>
      </c>
      <c r="G3" s="29" t="str">
        <f>TEXT(WEEKDAY(DATE(CalendarYear,1,6),1),"aaa")</f>
        <v>Wed</v>
      </c>
      <c r="H3" s="29" t="str">
        <f>TEXT(WEEKDAY(DATE(CalendarYear,1,7),1),"aaa")</f>
        <v>Thu</v>
      </c>
      <c r="I3" s="29" t="str">
        <f>TEXT(WEEKDAY(DATE(CalendarYear,1,8),1),"aaa")</f>
        <v>Fri</v>
      </c>
      <c r="J3" s="29" t="str">
        <f>TEXT(WEEKDAY(DATE(CalendarYear,1,9),1),"aaa")</f>
        <v>Sat</v>
      </c>
      <c r="K3" s="29" t="str">
        <f>TEXT(WEEKDAY(DATE(CalendarYear,1,10),1),"aaa")</f>
        <v>Sun</v>
      </c>
      <c r="L3" s="29" t="str">
        <f>TEXT(WEEKDAY(DATE(CalendarYear,1,11),1),"aaa")</f>
        <v>Mon</v>
      </c>
      <c r="M3" s="29" t="str">
        <f>TEXT(WEEKDAY(DATE(CalendarYear,1,12),1),"aaa")</f>
        <v>Tue</v>
      </c>
      <c r="N3" s="29" t="str">
        <f>TEXT(WEEKDAY(DATE(CalendarYear,1,13),1),"aaa")</f>
        <v>Wed</v>
      </c>
      <c r="O3" s="29" t="str">
        <f>TEXT(WEEKDAY(DATE(CalendarYear,1,14),1),"aaa")</f>
        <v>Thu</v>
      </c>
      <c r="P3" s="29" t="str">
        <f>TEXT(WEEKDAY(DATE(CalendarYear,1,15),1),"aaa")</f>
        <v>Fri</v>
      </c>
      <c r="Q3" s="29" t="str">
        <f>TEXT(WEEKDAY(DATE(CalendarYear,1,16),1),"aaa")</f>
        <v>Sat</v>
      </c>
      <c r="R3" s="29" t="str">
        <f>TEXT(WEEKDAY(DATE(CalendarYear,1,17),1),"aaa")</f>
        <v>Sun</v>
      </c>
      <c r="S3" s="29" t="str">
        <f>TEXT(WEEKDAY(DATE(CalendarYear,1,18),1),"aaa")</f>
        <v>Mon</v>
      </c>
      <c r="T3" s="29" t="str">
        <f>TEXT(WEEKDAY(DATE(CalendarYear,1,19),1),"aaa")</f>
        <v>Tue</v>
      </c>
      <c r="U3" s="29" t="str">
        <f>TEXT(WEEKDAY(DATE(CalendarYear,1,20),1),"aaa")</f>
        <v>Wed</v>
      </c>
      <c r="V3" s="29" t="str">
        <f>TEXT(WEEKDAY(DATE(CalendarYear,1,21),1),"aaa")</f>
        <v>Thu</v>
      </c>
      <c r="W3" s="29" t="str">
        <f>TEXT(WEEKDAY(DATE(CalendarYear,1,22),1),"aaa")</f>
        <v>Fri</v>
      </c>
      <c r="X3" s="29" t="str">
        <f>TEXT(WEEKDAY(DATE(CalendarYear,1,23),1),"aaa")</f>
        <v>Sat</v>
      </c>
      <c r="Y3" s="29" t="str">
        <f>TEXT(WEEKDAY(DATE(CalendarYear,1,24),1),"aaa")</f>
        <v>Sun</v>
      </c>
      <c r="Z3" s="29" t="str">
        <f>TEXT(WEEKDAY(DATE(CalendarYear,1,25),1),"aaa")</f>
        <v>Mon</v>
      </c>
      <c r="AA3" s="29" t="str">
        <f>TEXT(WEEKDAY(DATE(CalendarYear,1,26),1),"aaa")</f>
        <v>Tue</v>
      </c>
      <c r="AB3" s="29" t="str">
        <f>TEXT(WEEKDAY(DATE(CalendarYear,1,27),1),"aaa")</f>
        <v>Wed</v>
      </c>
      <c r="AC3" s="29" t="str">
        <f>TEXT(WEEKDAY(DATE(CalendarYear,1,28),1),"aaa")</f>
        <v>Thu</v>
      </c>
      <c r="AD3" s="29" t="str">
        <f>TEXT(WEEKDAY(DATE(CalendarYear,1,29),1),"aaa")</f>
        <v>Fri</v>
      </c>
      <c r="AE3" s="29" t="str">
        <f>TEXT(WEEKDAY(DATE(CalendarYear,1,30),1),"aaa")</f>
        <v>Sat</v>
      </c>
      <c r="AF3" s="30" t="str">
        <f>TEXT(WEEKDAY(DATE(CalendarYear,1,31),1),"aaa")</f>
        <v>Sun</v>
      </c>
      <c r="AG3" s="50"/>
      <c r="AH3" s="5"/>
    </row>
    <row r="4" spans="1:34" s="10" customFormat="1" ht="15">
      <c r="A4" s="38" t="s">
        <v>2</v>
      </c>
      <c r="B4" s="7" t="s">
        <v>3</v>
      </c>
      <c r="C4" s="7" t="s">
        <v>4</v>
      </c>
      <c r="D4" s="7" t="s">
        <v>5</v>
      </c>
      <c r="E4" s="7" t="s">
        <v>6</v>
      </c>
      <c r="F4" s="7" t="s">
        <v>7</v>
      </c>
      <c r="G4" s="7" t="s">
        <v>8</v>
      </c>
      <c r="H4" s="7" t="s">
        <v>9</v>
      </c>
      <c r="I4" s="7" t="s">
        <v>10</v>
      </c>
      <c r="J4" s="7" t="s">
        <v>11</v>
      </c>
      <c r="K4" s="7" t="s">
        <v>12</v>
      </c>
      <c r="L4" s="7" t="s">
        <v>13</v>
      </c>
      <c r="M4" s="7" t="s">
        <v>14</v>
      </c>
      <c r="N4" s="7" t="s">
        <v>15</v>
      </c>
      <c r="O4" s="7" t="s">
        <v>16</v>
      </c>
      <c r="P4" s="7" t="s">
        <v>17</v>
      </c>
      <c r="Q4" s="7" t="s">
        <v>18</v>
      </c>
      <c r="R4" s="7" t="s">
        <v>19</v>
      </c>
      <c r="S4" s="7" t="s">
        <v>20</v>
      </c>
      <c r="T4" s="7" t="s">
        <v>21</v>
      </c>
      <c r="U4" s="7" t="s">
        <v>22</v>
      </c>
      <c r="V4" s="7" t="s">
        <v>23</v>
      </c>
      <c r="W4" s="7" t="s">
        <v>24</v>
      </c>
      <c r="X4" s="7" t="s">
        <v>25</v>
      </c>
      <c r="Y4" s="7" t="s">
        <v>26</v>
      </c>
      <c r="Z4" s="7" t="s">
        <v>27</v>
      </c>
      <c r="AA4" s="7" t="s">
        <v>28</v>
      </c>
      <c r="AB4" s="7" t="s">
        <v>29</v>
      </c>
      <c r="AC4" s="7" t="s">
        <v>30</v>
      </c>
      <c r="AD4" s="7" t="s">
        <v>31</v>
      </c>
      <c r="AE4" s="7" t="s">
        <v>32</v>
      </c>
      <c r="AF4" s="7" t="s">
        <v>33</v>
      </c>
      <c r="AG4" s="7" t="s">
        <v>34</v>
      </c>
      <c r="AH4" s="9"/>
    </row>
    <row r="5" spans="1:34" s="10" customFormat="1" ht="15">
      <c r="A5" s="45" t="s">
        <v>35</v>
      </c>
      <c r="B5" s="7"/>
      <c r="C5" s="7"/>
      <c r="D5" s="7" t="s">
        <v>37</v>
      </c>
      <c r="E5" s="7" t="s">
        <v>37</v>
      </c>
      <c r="F5" s="7" t="s">
        <v>37</v>
      </c>
      <c r="G5" s="7" t="s">
        <v>37</v>
      </c>
      <c r="H5" s="7"/>
      <c r="I5" s="7"/>
      <c r="J5" s="7"/>
      <c r="K5" s="7"/>
      <c r="L5" s="7"/>
      <c r="M5" s="7"/>
      <c r="N5" s="7" t="s">
        <v>37</v>
      </c>
      <c r="O5" s="7"/>
      <c r="P5" s="7"/>
      <c r="Q5" s="7"/>
      <c r="R5" s="7"/>
      <c r="S5" s="7"/>
      <c r="T5" s="7"/>
      <c r="U5" s="7"/>
      <c r="V5" s="7"/>
      <c r="W5" s="7"/>
      <c r="X5" s="7"/>
      <c r="Y5" s="7"/>
      <c r="Z5" s="7"/>
      <c r="AA5" s="7"/>
      <c r="AB5" s="7"/>
      <c r="AC5" s="7"/>
      <c r="AD5" s="7"/>
      <c r="AE5" s="7"/>
      <c r="AF5" s="7"/>
      <c r="AG5" s="11">
        <f>COUNTA(tblJanuary[[#This Row],[1]:[31]])</f>
        <v>5</v>
      </c>
      <c r="AH5" s="9"/>
    </row>
    <row r="6" spans="1:34" s="10" customFormat="1" ht="15">
      <c r="A6" s="45" t="s">
        <v>38</v>
      </c>
      <c r="B6" s="7"/>
      <c r="C6" s="7"/>
      <c r="D6" s="7"/>
      <c r="E6" s="7"/>
      <c r="F6" s="7" t="s">
        <v>36</v>
      </c>
      <c r="G6" s="7" t="s">
        <v>36</v>
      </c>
      <c r="H6" s="7"/>
      <c r="I6" s="7"/>
      <c r="J6" s="7"/>
      <c r="K6" s="7"/>
      <c r="L6" s="7" t="s">
        <v>41</v>
      </c>
      <c r="M6" s="7"/>
      <c r="N6" s="7"/>
      <c r="O6" s="7"/>
      <c r="P6" s="7"/>
      <c r="Q6" s="7"/>
      <c r="R6" s="7"/>
      <c r="S6" s="7"/>
      <c r="T6" s="7"/>
      <c r="U6" s="7" t="s">
        <v>36</v>
      </c>
      <c r="V6" s="7"/>
      <c r="W6" s="7"/>
      <c r="X6" s="7"/>
      <c r="Y6" s="7"/>
      <c r="Z6" s="7" t="s">
        <v>37</v>
      </c>
      <c r="AA6" s="7" t="s">
        <v>37</v>
      </c>
      <c r="AB6" s="7" t="s">
        <v>37</v>
      </c>
      <c r="AC6" s="7"/>
      <c r="AD6" s="7"/>
      <c r="AE6" s="7"/>
      <c r="AF6" s="7"/>
      <c r="AG6" s="11">
        <f>COUNTA(tblJanuary[[#This Row],[1]:[31]])</f>
        <v>7</v>
      </c>
      <c r="AH6" s="9"/>
    </row>
    <row r="7" spans="1:34" s="13" customFormat="1" ht="15">
      <c r="A7" s="45" t="s">
        <v>50</v>
      </c>
      <c r="B7" s="7"/>
      <c r="C7" s="7"/>
      <c r="D7" s="7" t="s">
        <v>41</v>
      </c>
      <c r="E7" s="7"/>
      <c r="F7" s="7"/>
      <c r="G7" s="7"/>
      <c r="H7" s="7"/>
      <c r="I7" s="7"/>
      <c r="J7" s="7"/>
      <c r="K7" s="7"/>
      <c r="L7" s="7"/>
      <c r="M7" s="7"/>
      <c r="N7" s="7"/>
      <c r="O7" s="7" t="s">
        <v>36</v>
      </c>
      <c r="P7" s="7"/>
      <c r="Q7" s="7"/>
      <c r="R7" s="7"/>
      <c r="S7" s="7"/>
      <c r="T7" s="7"/>
      <c r="U7" s="7"/>
      <c r="V7" s="7"/>
      <c r="W7" s="7"/>
      <c r="X7" s="7"/>
      <c r="Y7" s="7"/>
      <c r="Z7" s="7"/>
      <c r="AA7" s="7"/>
      <c r="AB7" s="7"/>
      <c r="AC7" s="7"/>
      <c r="AD7" s="7" t="s">
        <v>36</v>
      </c>
      <c r="AE7" s="7"/>
      <c r="AF7" s="7"/>
      <c r="AG7" s="11">
        <f>COUNTA(tblJanuary[[#This Row],[1]:[31]])</f>
        <v>3</v>
      </c>
      <c r="AH7" s="12"/>
    </row>
    <row r="8" spans="1:34" s="13" customFormat="1" ht="15">
      <c r="A8" s="45" t="s">
        <v>51</v>
      </c>
      <c r="B8" s="7"/>
      <c r="C8" s="7"/>
      <c r="D8" s="7"/>
      <c r="E8" s="7"/>
      <c r="F8" s="7"/>
      <c r="G8" s="7"/>
      <c r="H8" s="7" t="s">
        <v>41</v>
      </c>
      <c r="I8" s="7"/>
      <c r="J8" s="7"/>
      <c r="K8" s="7"/>
      <c r="L8" s="7"/>
      <c r="M8" s="7"/>
      <c r="N8" s="7"/>
      <c r="O8" s="7"/>
      <c r="P8" s="7"/>
      <c r="Q8" s="7"/>
      <c r="R8" s="7"/>
      <c r="S8" s="7"/>
      <c r="T8" s="7" t="s">
        <v>37</v>
      </c>
      <c r="U8" s="7" t="s">
        <v>37</v>
      </c>
      <c r="V8" s="7" t="s">
        <v>37</v>
      </c>
      <c r="W8" s="7"/>
      <c r="X8" s="7"/>
      <c r="Y8" s="7"/>
      <c r="Z8" s="7"/>
      <c r="AA8" s="7"/>
      <c r="AB8" s="7"/>
      <c r="AC8" s="7"/>
      <c r="AD8" s="7"/>
      <c r="AE8" s="7"/>
      <c r="AF8" s="7"/>
      <c r="AG8" s="11">
        <f>COUNTA(tblJanuary[[#This Row],[1]:[31]])</f>
        <v>4</v>
      </c>
      <c r="AH8" s="12"/>
    </row>
    <row r="9" spans="1:34" s="13" customFormat="1" ht="15">
      <c r="A9" s="45" t="s">
        <v>52</v>
      </c>
      <c r="B9" s="7"/>
      <c r="C9" s="7"/>
      <c r="D9" s="7"/>
      <c r="E9" s="7" t="s">
        <v>36</v>
      </c>
      <c r="F9" s="7" t="s">
        <v>37</v>
      </c>
      <c r="G9" s="7" t="s">
        <v>37</v>
      </c>
      <c r="H9" s="7"/>
      <c r="I9" s="7"/>
      <c r="J9" s="7"/>
      <c r="K9" s="7"/>
      <c r="L9" s="7"/>
      <c r="M9" s="7"/>
      <c r="N9" s="7"/>
      <c r="O9" s="7"/>
      <c r="P9" s="7"/>
      <c r="Q9" s="7"/>
      <c r="R9" s="7" t="s">
        <v>36</v>
      </c>
      <c r="S9" s="7"/>
      <c r="T9" s="7"/>
      <c r="U9" s="7"/>
      <c r="V9" s="7"/>
      <c r="W9" s="7"/>
      <c r="X9" s="7"/>
      <c r="Y9" s="7" t="s">
        <v>36</v>
      </c>
      <c r="Z9" s="7"/>
      <c r="AA9" s="7"/>
      <c r="AB9" s="7"/>
      <c r="AC9" s="7"/>
      <c r="AD9" s="7"/>
      <c r="AE9" s="7"/>
      <c r="AF9" s="7" t="s">
        <v>37</v>
      </c>
      <c r="AG9" s="11">
        <f>COUNTA(tblJanuary[[#This Row],[1]:[31]])</f>
        <v>6</v>
      </c>
      <c r="AH9" s="12"/>
    </row>
    <row r="10" spans="1:33" ht="15">
      <c r="A10" s="39" t="str">
        <f>MonthName&amp;" Total"</f>
        <v>January Total</v>
      </c>
      <c r="B10" s="11">
        <f>SUBTOTAL(103,[1])</f>
        <v>0</v>
      </c>
      <c r="C10" s="11">
        <f>SUBTOTAL(103,[2])</f>
        <v>0</v>
      </c>
      <c r="D10" s="11">
        <f>SUBTOTAL(103,[3])</f>
        <v>2</v>
      </c>
      <c r="E10" s="11">
        <f>SUBTOTAL(103,[4])</f>
        <v>2</v>
      </c>
      <c r="F10" s="11">
        <f>SUBTOTAL(103,[5])</f>
        <v>3</v>
      </c>
      <c r="G10" s="11">
        <f>SUBTOTAL(103,[6])</f>
        <v>3</v>
      </c>
      <c r="H10" s="11">
        <f>SUBTOTAL(103,[7])</f>
        <v>1</v>
      </c>
      <c r="I10" s="11">
        <f>SUBTOTAL(103,[8])</f>
        <v>0</v>
      </c>
      <c r="J10" s="11">
        <f>SUBTOTAL(103,[9])</f>
        <v>0</v>
      </c>
      <c r="K10" s="11">
        <f>SUBTOTAL(103,[10])</f>
        <v>0</v>
      </c>
      <c r="L10" s="11">
        <f>SUBTOTAL(103,[11])</f>
        <v>1</v>
      </c>
      <c r="M10" s="11">
        <f>SUBTOTAL(103,[12])</f>
        <v>0</v>
      </c>
      <c r="N10" s="11">
        <f>SUBTOTAL(103,[13])</f>
        <v>1</v>
      </c>
      <c r="O10" s="11">
        <f>SUBTOTAL(103,[14])</f>
        <v>1</v>
      </c>
      <c r="P10" s="11">
        <f>SUBTOTAL(103,[15])</f>
        <v>0</v>
      </c>
      <c r="Q10" s="11">
        <f>SUBTOTAL(103,[16])</f>
        <v>0</v>
      </c>
      <c r="R10" s="11">
        <f>SUBTOTAL(103,[17])</f>
        <v>1</v>
      </c>
      <c r="S10" s="11">
        <f>SUBTOTAL(103,[18])</f>
        <v>0</v>
      </c>
      <c r="T10" s="11">
        <f>SUBTOTAL(103,[19])</f>
        <v>1</v>
      </c>
      <c r="U10" s="11">
        <f>SUBTOTAL(103,[20])</f>
        <v>2</v>
      </c>
      <c r="V10" s="11">
        <f>SUBTOTAL(103,[21])</f>
        <v>1</v>
      </c>
      <c r="W10" s="11">
        <f>SUBTOTAL(103,[22])</f>
        <v>0</v>
      </c>
      <c r="X10" s="11">
        <f>SUBTOTAL(103,[23])</f>
        <v>0</v>
      </c>
      <c r="Y10" s="11">
        <f>SUBTOTAL(103,[24])</f>
        <v>1</v>
      </c>
      <c r="Z10" s="11">
        <f>SUBTOTAL(103,[25])</f>
        <v>1</v>
      </c>
      <c r="AA10" s="11">
        <f>SUBTOTAL(103,[26])</f>
        <v>1</v>
      </c>
      <c r="AB10" s="11">
        <f>SUBTOTAL(103,[27])</f>
        <v>1</v>
      </c>
      <c r="AC10" s="11">
        <f>SUBTOTAL(103,[28])</f>
        <v>0</v>
      </c>
      <c r="AD10" s="11">
        <f>SUBTOTAL(103,[29])</f>
        <v>1</v>
      </c>
      <c r="AE10" s="11">
        <f>SUBTOTAL(103,[30])</f>
        <v>0</v>
      </c>
      <c r="AF10" s="11">
        <f>SUBTOTAL(103,[31])</f>
        <v>1</v>
      </c>
      <c r="AG10" s="11">
        <f>SUBTOTAL(109,[Total Days])</f>
        <v>25</v>
      </c>
    </row>
    <row r="11" spans="1:33" ht="15">
      <c r="A11" s="48"/>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row>
    <row r="12" spans="1:33" ht="15">
      <c r="A12" s="8"/>
      <c r="B12" s="43" t="s">
        <v>48</v>
      </c>
      <c r="C12" s="43"/>
      <c r="D12" s="43"/>
      <c r="E12" s="43"/>
      <c r="F12" s="44"/>
      <c r="G12" s="26" t="s">
        <v>37</v>
      </c>
      <c r="H12" s="40" t="s">
        <v>43</v>
      </c>
      <c r="I12" s="41"/>
      <c r="J12" s="41"/>
      <c r="K12" s="22" t="s">
        <v>41</v>
      </c>
      <c r="L12" s="40" t="s">
        <v>44</v>
      </c>
      <c r="M12" s="41"/>
      <c r="N12" s="41"/>
      <c r="O12" s="23" t="s">
        <v>36</v>
      </c>
      <c r="P12" s="40" t="s">
        <v>45</v>
      </c>
      <c r="Q12" s="41"/>
      <c r="R12" s="41"/>
      <c r="S12" s="24"/>
      <c r="T12" s="40" t="s">
        <v>46</v>
      </c>
      <c r="U12" s="42"/>
      <c r="V12" s="41"/>
      <c r="W12" s="25"/>
      <c r="X12" s="40" t="s">
        <v>47</v>
      </c>
      <c r="Y12" s="41"/>
      <c r="Z12" s="42"/>
      <c r="AA12" s="15"/>
      <c r="AB12" s="15"/>
      <c r="AC12" s="15"/>
      <c r="AD12" s="15"/>
      <c r="AE12" s="15"/>
      <c r="AF12" s="15"/>
      <c r="AG12" s="14"/>
    </row>
    <row r="13" ht="15"/>
    <row r="14" ht="15"/>
    <row r="15" ht="15"/>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sheetData>
  <mergeCells count="4">
    <mergeCell ref="B2:AF2"/>
    <mergeCell ref="A11:AG11"/>
    <mergeCell ref="A2:A3"/>
    <mergeCell ref="AG2:AG3"/>
  </mergeCells>
  <conditionalFormatting sqref="B5:AF9">
    <cfRule type="expression" priority="1" stopIfTrue="1">
      <formula>B5=""</formula>
    </cfRule>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18">
      <dataBar minLength="0" maxLength="100">
        <cfvo type="min"/>
        <cfvo type="num" val="31"/>
        <color theme="2" tint="-0.24997000396251678"/>
      </dataBar>
      <extLst>
        <ext xmlns:x14="http://schemas.microsoft.com/office/spreadsheetml/2009/9/main" uri="{B025F937-C7B1-47D3-B67F-A62EFF666E3E}">
          <x14:id>{ECCE2C3C-1B01-4700-B60E-DAAAB19A9C1A}</x14:id>
        </ext>
      </extLst>
    </cfRule>
  </conditionalFormatting>
  <printOptions horizontalCentered="1"/>
  <pageMargins left="0.25" right="0.25" top="0.75" bottom="0.75" header="0.3" footer="0.3"/>
  <pageSetup fitToHeight="0" fitToWidth="1" horizontalDpi="600" verticalDpi="600" orientation="landscape" scale="67" r:id="rId3"/>
  <drawing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ECCE2C3C-1B01-4700-B60E-DAAAB19A9C1A}">
            <x14:dataBar minLength="0" maxLength="100">
              <x14:cfvo type="autoMin"/>
              <x14:cfvo type="num">
                <xm:f>31</xm:f>
              </x14:cfvo>
              <x14:negativeFillColor rgb="FFFF0000"/>
              <x14:axisColor rgb="FF000000"/>
            </x14:dataBar>
            <x14:dxf/>
          </x14:cfRule>
          <xm:sqref>AG5:AG9</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000396251678"/>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60</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2016</v>
      </c>
    </row>
    <row r="3" spans="1:33" ht="15.75" customHeight="1">
      <c r="A3" s="49"/>
      <c r="B3" s="28" t="str">
        <f>TEXT(WEEKDAY(DATE(CalendarYear,10,1),1),"aaa")</f>
        <v>Sat</v>
      </c>
      <c r="C3" s="29" t="str">
        <f>TEXT(WEEKDAY(DATE(CalendarYear,10,2),1),"aaa")</f>
        <v>Sun</v>
      </c>
      <c r="D3" s="29" t="str">
        <f>TEXT(WEEKDAY(DATE(CalendarYear,10,3),1),"aaa")</f>
        <v>Mon</v>
      </c>
      <c r="E3" s="29" t="str">
        <f>TEXT(WEEKDAY(DATE(CalendarYear,10,4),1),"aaa")</f>
        <v>Tue</v>
      </c>
      <c r="F3" s="29" t="str">
        <f>TEXT(WEEKDAY(DATE(CalendarYear,10,5),1),"aaa")</f>
        <v>Wed</v>
      </c>
      <c r="G3" s="29" t="str">
        <f>TEXT(WEEKDAY(DATE(CalendarYear,10,6),1),"aaa")</f>
        <v>Thu</v>
      </c>
      <c r="H3" s="29" t="str">
        <f>TEXT(WEEKDAY(DATE(CalendarYear,10,7),1),"aaa")</f>
        <v>Fri</v>
      </c>
      <c r="I3" s="29" t="str">
        <f>TEXT(WEEKDAY(DATE(CalendarYear,10,8),1),"aaa")</f>
        <v>Sat</v>
      </c>
      <c r="J3" s="29" t="str">
        <f>TEXT(WEEKDAY(DATE(CalendarYear,10,9),1),"aaa")</f>
        <v>Sun</v>
      </c>
      <c r="K3" s="29" t="str">
        <f>TEXT(WEEKDAY(DATE(CalendarYear,10,10),1),"aaa")</f>
        <v>Mon</v>
      </c>
      <c r="L3" s="29" t="str">
        <f>TEXT(WEEKDAY(DATE(CalendarYear,10,11),1),"aaa")</f>
        <v>Tue</v>
      </c>
      <c r="M3" s="29" t="str">
        <f>TEXT(WEEKDAY(DATE(CalendarYear,10,12),1),"aaa")</f>
        <v>Wed</v>
      </c>
      <c r="N3" s="29" t="str">
        <f>TEXT(WEEKDAY(DATE(CalendarYear,10,13),1),"aaa")</f>
        <v>Thu</v>
      </c>
      <c r="O3" s="29" t="str">
        <f>TEXT(WEEKDAY(DATE(CalendarYear,10,14),1),"aaa")</f>
        <v>Fri</v>
      </c>
      <c r="P3" s="29" t="str">
        <f>TEXT(WEEKDAY(DATE(CalendarYear,10,15),1),"aaa")</f>
        <v>Sat</v>
      </c>
      <c r="Q3" s="29" t="str">
        <f>TEXT(WEEKDAY(DATE(CalendarYear,10,16),1),"aaa")</f>
        <v>Sun</v>
      </c>
      <c r="R3" s="29" t="str">
        <f>TEXT(WEEKDAY(DATE(CalendarYear,10,17),1),"aaa")</f>
        <v>Mon</v>
      </c>
      <c r="S3" s="29" t="str">
        <f>TEXT(WEEKDAY(DATE(CalendarYear,10,18),1),"aaa")</f>
        <v>Tue</v>
      </c>
      <c r="T3" s="29" t="str">
        <f>TEXT(WEEKDAY(DATE(CalendarYear,10,19),1),"aaa")</f>
        <v>Wed</v>
      </c>
      <c r="U3" s="29" t="str">
        <f>TEXT(WEEKDAY(DATE(CalendarYear,10,20),1),"aaa")</f>
        <v>Thu</v>
      </c>
      <c r="V3" s="29" t="str">
        <f>TEXT(WEEKDAY(DATE(CalendarYear,10,21),1),"aaa")</f>
        <v>Fri</v>
      </c>
      <c r="W3" s="29" t="str">
        <f>TEXT(WEEKDAY(DATE(CalendarYear,10,22),1),"aaa")</f>
        <v>Sat</v>
      </c>
      <c r="X3" s="29" t="str">
        <f>TEXT(WEEKDAY(DATE(CalendarYear,10,23),1),"aaa")</f>
        <v>Sun</v>
      </c>
      <c r="Y3" s="29" t="str">
        <f>TEXT(WEEKDAY(DATE(CalendarYear,10,24),1),"aaa")</f>
        <v>Mon</v>
      </c>
      <c r="Z3" s="29" t="str">
        <f>TEXT(WEEKDAY(DATE(CalendarYear,10,25),1),"aaa")</f>
        <v>Tue</v>
      </c>
      <c r="AA3" s="29" t="str">
        <f>TEXT(WEEKDAY(DATE(CalendarYear,10,26),1),"aaa")</f>
        <v>Wed</v>
      </c>
      <c r="AB3" s="29" t="str">
        <f>TEXT(WEEKDAY(DATE(CalendarYear,10,27),1),"aaa")</f>
        <v>Thu</v>
      </c>
      <c r="AC3" s="29" t="str">
        <f>TEXT(WEEKDAY(DATE(CalendarYear,10,28),1),"aaa")</f>
        <v>Fri</v>
      </c>
      <c r="AD3" s="29" t="str">
        <f>TEXT(WEEKDAY(DATE(CalendarYear,10,29),1),"aaa")</f>
        <v>Sat</v>
      </c>
      <c r="AE3" s="29" t="str">
        <f>TEXT(WEEKDAY(DATE(CalendarYear,10,30),1),"aaa")</f>
        <v>Sun</v>
      </c>
      <c r="AF3" s="29" t="str">
        <f>TEXT(WEEKDAY(DATE(CalendarYear,10,31),1),"aaa")</f>
        <v>Mon</v>
      </c>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COUNTA(tblOctober[[#This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COUNTA(tblOctober[[#This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COUNTA(tblOctober[[#This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COUNTA(tblOctober[[#This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COUNTA(tblOctober[[#This Row],[1]:[29]])</f>
        <v>0</v>
      </c>
    </row>
    <row r="10" spans="1:33" ht="15" customHeight="1">
      <c r="A10" s="39" t="str">
        <f>MonthName&amp;" Total"</f>
        <v>October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8">
      <dataBar minLength="0" maxLength="100">
        <cfvo type="min"/>
        <cfvo type="formula" val="DATEDIF(DATE(CalendarYear,2,1),DATE(CalendarYear,3,1),&quot;d&quot;)"/>
        <color theme="2" tint="-0.24997000396251678"/>
      </dataBar>
      <extLst>
        <ext xmlns:x14="http://schemas.microsoft.com/office/spreadsheetml/2009/9/main" uri="{B025F937-C7B1-47D3-B67F-A62EFF666E3E}">
          <x14:id>{A550AEEE-9357-4FFF-B99F-F96B7CA41630}</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A550AEEE-9357-4FFF-B99F-F96B7CA41630}">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000396251678"/>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61</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2016</v>
      </c>
    </row>
    <row r="3" spans="1:33" ht="15.75" customHeight="1">
      <c r="A3" s="49"/>
      <c r="B3" s="28" t="str">
        <f>TEXT(WEEKDAY(DATE(CalendarYear,11,1),1),"aaa")</f>
        <v>Tue</v>
      </c>
      <c r="C3" s="29" t="str">
        <f>TEXT(WEEKDAY(DATE(CalendarYear,11,2),1),"aaa")</f>
        <v>Wed</v>
      </c>
      <c r="D3" s="29" t="str">
        <f>TEXT(WEEKDAY(DATE(CalendarYear,11,3),1),"aaa")</f>
        <v>Thu</v>
      </c>
      <c r="E3" s="29" t="str">
        <f>TEXT(WEEKDAY(DATE(CalendarYear,11,4),1),"aaa")</f>
        <v>Fri</v>
      </c>
      <c r="F3" s="29" t="str">
        <f>TEXT(WEEKDAY(DATE(CalendarYear,11,5),1),"aaa")</f>
        <v>Sat</v>
      </c>
      <c r="G3" s="29" t="str">
        <f>TEXT(WEEKDAY(DATE(CalendarYear,11,6),1),"aaa")</f>
        <v>Sun</v>
      </c>
      <c r="H3" s="29" t="str">
        <f>TEXT(WEEKDAY(DATE(CalendarYear,11,7),1),"aaa")</f>
        <v>Mon</v>
      </c>
      <c r="I3" s="29" t="str">
        <f>TEXT(WEEKDAY(DATE(CalendarYear,11,8),1),"aaa")</f>
        <v>Tue</v>
      </c>
      <c r="J3" s="29" t="str">
        <f>TEXT(WEEKDAY(DATE(CalendarYear,11,9),1),"aaa")</f>
        <v>Wed</v>
      </c>
      <c r="K3" s="29" t="str">
        <f>TEXT(WEEKDAY(DATE(CalendarYear,11,10),1),"aaa")</f>
        <v>Thu</v>
      </c>
      <c r="L3" s="29" t="str">
        <f>TEXT(WEEKDAY(DATE(CalendarYear,11,11),1),"aaa")</f>
        <v>Fri</v>
      </c>
      <c r="M3" s="29" t="str">
        <f>TEXT(WEEKDAY(DATE(CalendarYear,11,12),1),"aaa")</f>
        <v>Sat</v>
      </c>
      <c r="N3" s="29" t="str">
        <f>TEXT(WEEKDAY(DATE(CalendarYear,11,13),1),"aaa")</f>
        <v>Sun</v>
      </c>
      <c r="O3" s="29" t="str">
        <f>TEXT(WEEKDAY(DATE(CalendarYear,11,14),1),"aaa")</f>
        <v>Mon</v>
      </c>
      <c r="P3" s="29" t="str">
        <f>TEXT(WEEKDAY(DATE(CalendarYear,11,15),1),"aaa")</f>
        <v>Tue</v>
      </c>
      <c r="Q3" s="29" t="str">
        <f>TEXT(WEEKDAY(DATE(CalendarYear,11,16),1),"aaa")</f>
        <v>Wed</v>
      </c>
      <c r="R3" s="29" t="str">
        <f>TEXT(WEEKDAY(DATE(CalendarYear,11,17),1),"aaa")</f>
        <v>Thu</v>
      </c>
      <c r="S3" s="29" t="str">
        <f>TEXT(WEEKDAY(DATE(CalendarYear,11,18),1),"aaa")</f>
        <v>Fri</v>
      </c>
      <c r="T3" s="29" t="str">
        <f>TEXT(WEEKDAY(DATE(CalendarYear,11,19),1),"aaa")</f>
        <v>Sat</v>
      </c>
      <c r="U3" s="29" t="str">
        <f>TEXT(WEEKDAY(DATE(CalendarYear,11,20),1),"aaa")</f>
        <v>Sun</v>
      </c>
      <c r="V3" s="29" t="str">
        <f>TEXT(WEEKDAY(DATE(CalendarYear,11,21),1),"aaa")</f>
        <v>Mon</v>
      </c>
      <c r="W3" s="29" t="str">
        <f>TEXT(WEEKDAY(DATE(CalendarYear,11,22),1),"aaa")</f>
        <v>Tue</v>
      </c>
      <c r="X3" s="29" t="str">
        <f>TEXT(WEEKDAY(DATE(CalendarYear,11,23),1),"aaa")</f>
        <v>Wed</v>
      </c>
      <c r="Y3" s="29" t="str">
        <f>TEXT(WEEKDAY(DATE(CalendarYear,11,24),1),"aaa")</f>
        <v>Thu</v>
      </c>
      <c r="Z3" s="29" t="str">
        <f>TEXT(WEEKDAY(DATE(CalendarYear,11,25),1),"aaa")</f>
        <v>Fri</v>
      </c>
      <c r="AA3" s="29" t="str">
        <f>TEXT(WEEKDAY(DATE(CalendarYear,11,26),1),"aaa")</f>
        <v>Sat</v>
      </c>
      <c r="AB3" s="29" t="str">
        <f>TEXT(WEEKDAY(DATE(CalendarYear,11,27),1),"aaa")</f>
        <v>Sun</v>
      </c>
      <c r="AC3" s="29" t="str">
        <f>TEXT(WEEKDAY(DATE(CalendarYear,11,28),1),"aaa")</f>
        <v>Mon</v>
      </c>
      <c r="AD3" s="29" t="str">
        <f>TEXT(WEEKDAY(DATE(CalendarYear,11,29),1),"aaa")</f>
        <v>Tue</v>
      </c>
      <c r="AE3" s="29" t="str">
        <f>TEXT(WEEKDAY(DATE(CalendarYear,11,30),1),"aaa")</f>
        <v>Wed</v>
      </c>
      <c r="AF3" s="29"/>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39</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COUNTA(tblNovember[[#This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COUNTA(tblNovember[[#This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COUNTA(tblNovember[[#This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COUNTA(tblNovember[[#This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COUNTA(tblNovember[[#This Row],[1]:[29]])</f>
        <v>0</v>
      </c>
    </row>
    <row r="10" spans="1:33" ht="15" customHeight="1">
      <c r="A10" s="39" t="str">
        <f>MonthName&amp;" Total"</f>
        <v>November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9">
      <dataBar minLength="0" maxLength="100">
        <cfvo type="min"/>
        <cfvo type="formula" val="DATEDIF(DATE(CalendarYear,2,1),DATE(CalendarYear,3,1),&quot;d&quot;)"/>
        <color theme="2" tint="-0.24997000396251678"/>
      </dataBar>
      <extLst>
        <ext xmlns:x14="http://schemas.microsoft.com/office/spreadsheetml/2009/9/main" uri="{B025F937-C7B1-47D3-B67F-A62EFF666E3E}">
          <x14:id>{A15D8916-F091-4425-9705-45472C7168ED}</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A15D8916-F091-4425-9705-45472C7168ED}">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H12"/>
  <sheetViews>
    <sheetView showGridLines="0" workbookViewId="0" topLeftCell="A1">
      <selection activeCell="E29" sqref="E29"/>
    </sheetView>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62</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2016</v>
      </c>
    </row>
    <row r="3" spans="1:33" ht="15.75" customHeight="1">
      <c r="A3" s="49"/>
      <c r="B3" s="28" t="str">
        <f>TEXT(WEEKDAY(DATE(CalendarYear,12,1),1),"aaa")</f>
        <v>Thu</v>
      </c>
      <c r="C3" s="29" t="str">
        <f>TEXT(WEEKDAY(DATE(CalendarYear,12,2),1),"aaa")</f>
        <v>Fri</v>
      </c>
      <c r="D3" s="29" t="str">
        <f>TEXT(WEEKDAY(DATE(CalendarYear,12,3),1),"aaa")</f>
        <v>Sat</v>
      </c>
      <c r="E3" s="29" t="str">
        <f>TEXT(WEEKDAY(DATE(CalendarYear,12,4),1),"aaa")</f>
        <v>Sun</v>
      </c>
      <c r="F3" s="29" t="str">
        <f>TEXT(WEEKDAY(DATE(CalendarYear,12,5),1),"aaa")</f>
        <v>Mon</v>
      </c>
      <c r="G3" s="29" t="str">
        <f>TEXT(WEEKDAY(DATE(CalendarYear,12,6),1),"aaa")</f>
        <v>Tue</v>
      </c>
      <c r="H3" s="29" t="str">
        <f>TEXT(WEEKDAY(DATE(CalendarYear,12,7),1),"aaa")</f>
        <v>Wed</v>
      </c>
      <c r="I3" s="29" t="str">
        <f>TEXT(WEEKDAY(DATE(CalendarYear,12,8),1),"aaa")</f>
        <v>Thu</v>
      </c>
      <c r="J3" s="29" t="str">
        <f>TEXT(WEEKDAY(DATE(CalendarYear,12,9),1),"aaa")</f>
        <v>Fri</v>
      </c>
      <c r="K3" s="29" t="str">
        <f>TEXT(WEEKDAY(DATE(CalendarYear,12,10),1),"aaa")</f>
        <v>Sat</v>
      </c>
      <c r="L3" s="29" t="str">
        <f>TEXT(WEEKDAY(DATE(CalendarYear,12,11),1),"aaa")</f>
        <v>Sun</v>
      </c>
      <c r="M3" s="29" t="str">
        <f>TEXT(WEEKDAY(DATE(CalendarYear,12,12),1),"aaa")</f>
        <v>Mon</v>
      </c>
      <c r="N3" s="29" t="str">
        <f>TEXT(WEEKDAY(DATE(CalendarYear,12,13),1),"aaa")</f>
        <v>Tue</v>
      </c>
      <c r="O3" s="29" t="str">
        <f>TEXT(WEEKDAY(DATE(CalendarYear,12,14),1),"aaa")</f>
        <v>Wed</v>
      </c>
      <c r="P3" s="29" t="str">
        <f>TEXT(WEEKDAY(DATE(CalendarYear,12,15),1),"aaa")</f>
        <v>Thu</v>
      </c>
      <c r="Q3" s="29" t="str">
        <f>TEXT(WEEKDAY(DATE(CalendarYear,12,16),1),"aaa")</f>
        <v>Fri</v>
      </c>
      <c r="R3" s="29" t="str">
        <f>TEXT(WEEKDAY(DATE(CalendarYear,12,17),1),"aaa")</f>
        <v>Sat</v>
      </c>
      <c r="S3" s="29" t="str">
        <f>TEXT(WEEKDAY(DATE(CalendarYear,12,18),1),"aaa")</f>
        <v>Sun</v>
      </c>
      <c r="T3" s="29" t="str">
        <f>TEXT(WEEKDAY(DATE(CalendarYear,12,19),1),"aaa")</f>
        <v>Mon</v>
      </c>
      <c r="U3" s="29" t="str">
        <f>TEXT(WEEKDAY(DATE(CalendarYear,12,20),1),"aaa")</f>
        <v>Tue</v>
      </c>
      <c r="V3" s="29" t="str">
        <f>TEXT(WEEKDAY(DATE(CalendarYear,12,21),1),"aaa")</f>
        <v>Wed</v>
      </c>
      <c r="W3" s="29" t="str">
        <f>TEXT(WEEKDAY(DATE(CalendarYear,12,22),1),"aaa")</f>
        <v>Thu</v>
      </c>
      <c r="X3" s="29" t="str">
        <f>TEXT(WEEKDAY(DATE(CalendarYear,12,23),1),"aaa")</f>
        <v>Fri</v>
      </c>
      <c r="Y3" s="29" t="str">
        <f>TEXT(WEEKDAY(DATE(CalendarYear,12,24),1),"aaa")</f>
        <v>Sat</v>
      </c>
      <c r="Z3" s="29" t="str">
        <f>TEXT(WEEKDAY(DATE(CalendarYear,12,25),1),"aaa")</f>
        <v>Sun</v>
      </c>
      <c r="AA3" s="29" t="str">
        <f>TEXT(WEEKDAY(DATE(CalendarYear,12,26),1),"aaa")</f>
        <v>Mon</v>
      </c>
      <c r="AB3" s="29" t="str">
        <f>TEXT(WEEKDAY(DATE(CalendarYear,12,27),1),"aaa")</f>
        <v>Tue</v>
      </c>
      <c r="AC3" s="29" t="str">
        <f>TEXT(WEEKDAY(DATE(CalendarYear,12,28),1),"aaa")</f>
        <v>Wed</v>
      </c>
      <c r="AD3" s="29" t="str">
        <f>TEXT(WEEKDAY(DATE(CalendarYear,12,29),1),"aaa")</f>
        <v>Thu</v>
      </c>
      <c r="AE3" s="29" t="str">
        <f>TEXT(WEEKDAY(DATE(CalendarYear,12,30),1),"aaa")</f>
        <v>Fri</v>
      </c>
      <c r="AF3" s="29" t="str">
        <f>TEXT(WEEKDAY(DATE(CalendarYear,12,31),1),"aaa")</f>
        <v>Sat</v>
      </c>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COUNTA(tblDecember[[#This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COUNTA(tblDecember[[#This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COUNTA(tblDecember[[#This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COUNTA(tblDecember[[#This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COUNTA(tblDecember[[#This Row],[1]:[29]])</f>
        <v>0</v>
      </c>
    </row>
    <row r="10" spans="1:33" ht="15" customHeight="1">
      <c r="A10" s="39" t="str">
        <f>MonthName&amp;" Total"</f>
        <v>December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30">
      <dataBar minLength="0" maxLength="100">
        <cfvo type="min"/>
        <cfvo type="formula" val="DATEDIF(DATE(CalendarYear,2,1),DATE(CalendarYear,3,1),&quot;d&quot;)"/>
        <color theme="2" tint="-0.24997000396251678"/>
      </dataBar>
      <extLst>
        <ext xmlns:x14="http://schemas.microsoft.com/office/spreadsheetml/2009/9/main" uri="{B025F937-C7B1-47D3-B67F-A62EFF666E3E}">
          <x14:id>{17586780-365B-4F4C-BBB4-F5991705D361}</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17586780-365B-4F4C-BBB4-F5991705D361}">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799728393555"/>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49</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2016</v>
      </c>
    </row>
    <row r="3" spans="1:33" ht="15.75" customHeight="1">
      <c r="A3" s="49"/>
      <c r="B3" s="28" t="str">
        <f>TEXT(WEEKDAY(DATE(CalendarYear,2,1),1),"aaa")</f>
        <v>Mon</v>
      </c>
      <c r="C3" s="29" t="str">
        <f>TEXT(WEEKDAY(DATE(CalendarYear,2,2),1),"aaa")</f>
        <v>Tue</v>
      </c>
      <c r="D3" s="29" t="str">
        <f>TEXT(WEEKDAY(DATE(CalendarYear,2,3),1),"aaa")</f>
        <v>Wed</v>
      </c>
      <c r="E3" s="29" t="str">
        <f>TEXT(WEEKDAY(DATE(CalendarYear,2,4),1),"aaa")</f>
        <v>Thu</v>
      </c>
      <c r="F3" s="29" t="str">
        <f>TEXT(WEEKDAY(DATE(CalendarYear,2,5),1),"aaa")</f>
        <v>Fri</v>
      </c>
      <c r="G3" s="29" t="str">
        <f>TEXT(WEEKDAY(DATE(CalendarYear,2,6),1),"aaa")</f>
        <v>Sat</v>
      </c>
      <c r="H3" s="29" t="str">
        <f>TEXT(WEEKDAY(DATE(CalendarYear,2,7),1),"aaa")</f>
        <v>Sun</v>
      </c>
      <c r="I3" s="29" t="str">
        <f>TEXT(WEEKDAY(DATE(CalendarYear,2,8),1),"aaa")</f>
        <v>Mon</v>
      </c>
      <c r="J3" s="29" t="str">
        <f>TEXT(WEEKDAY(DATE(CalendarYear,2,9),1),"aaa")</f>
        <v>Tue</v>
      </c>
      <c r="K3" s="29" t="str">
        <f>TEXT(WEEKDAY(DATE(CalendarYear,2,10),1),"aaa")</f>
        <v>Wed</v>
      </c>
      <c r="L3" s="29" t="str">
        <f>TEXT(WEEKDAY(DATE(CalendarYear,2,11),1),"aaa")</f>
        <v>Thu</v>
      </c>
      <c r="M3" s="29" t="str">
        <f>TEXT(WEEKDAY(DATE(CalendarYear,2,12),1),"aaa")</f>
        <v>Fri</v>
      </c>
      <c r="N3" s="29" t="str">
        <f>TEXT(WEEKDAY(DATE(CalendarYear,2,13),1),"aaa")</f>
        <v>Sat</v>
      </c>
      <c r="O3" s="29" t="str">
        <f>TEXT(WEEKDAY(DATE(CalendarYear,2,14),1),"aaa")</f>
        <v>Sun</v>
      </c>
      <c r="P3" s="29" t="str">
        <f>TEXT(WEEKDAY(DATE(CalendarYear,2,15),1),"aaa")</f>
        <v>Mon</v>
      </c>
      <c r="Q3" s="29" t="str">
        <f>TEXT(WEEKDAY(DATE(CalendarYear,2,16),1),"aaa")</f>
        <v>Tue</v>
      </c>
      <c r="R3" s="29" t="str">
        <f>TEXT(WEEKDAY(DATE(CalendarYear,2,17),1),"aaa")</f>
        <v>Wed</v>
      </c>
      <c r="S3" s="29" t="str">
        <f>TEXT(WEEKDAY(DATE(CalendarYear,2,18),1),"aaa")</f>
        <v>Thu</v>
      </c>
      <c r="T3" s="29" t="str">
        <f>TEXT(WEEKDAY(DATE(CalendarYear,2,19),1),"aaa")</f>
        <v>Fri</v>
      </c>
      <c r="U3" s="29" t="str">
        <f>TEXT(WEEKDAY(DATE(CalendarYear,2,20),1),"aaa")</f>
        <v>Sat</v>
      </c>
      <c r="V3" s="29" t="str">
        <f>TEXT(WEEKDAY(DATE(CalendarYear,2,21),1),"aaa")</f>
        <v>Sun</v>
      </c>
      <c r="W3" s="29" t="str">
        <f>TEXT(WEEKDAY(DATE(CalendarYear,2,22),1),"aaa")</f>
        <v>Mon</v>
      </c>
      <c r="X3" s="29" t="str">
        <f>TEXT(WEEKDAY(DATE(CalendarYear,2,23),1),"aaa")</f>
        <v>Tue</v>
      </c>
      <c r="Y3" s="29" t="str">
        <f>TEXT(WEEKDAY(DATE(CalendarYear,2,24),1),"aaa")</f>
        <v>Wed</v>
      </c>
      <c r="Z3" s="29" t="str">
        <f>TEXT(WEEKDAY(DATE(CalendarYear,2,25),1),"aaa")</f>
        <v>Thu</v>
      </c>
      <c r="AA3" s="29" t="str">
        <f>TEXT(WEEKDAY(DATE(CalendarYear,2,26),1),"aaa")</f>
        <v>Fri</v>
      </c>
      <c r="AB3" s="29" t="str">
        <f>TEXT(WEEKDAY(DATE(CalendarYear,2,27),1),"aaa")</f>
        <v>Sat</v>
      </c>
      <c r="AC3" s="29" t="str">
        <f>TEXT(WEEKDAY(DATE(CalendarYear,2,28),1),"aaa")</f>
        <v>Sun</v>
      </c>
      <c r="AD3" s="29" t="str">
        <f>TEXT(WEEKDAY(DATE(CalendarYear,2,29),1),"aaa")</f>
        <v>Mon</v>
      </c>
      <c r="AE3" s="29"/>
      <c r="AF3" s="30"/>
      <c r="AG3" s="50"/>
    </row>
    <row r="4" spans="1:34" s="13" customFormat="1" ht="15">
      <c r="A4" s="38" t="s">
        <v>2</v>
      </c>
      <c r="B4" s="7" t="s">
        <v>3</v>
      </c>
      <c r="C4" s="7" t="s">
        <v>4</v>
      </c>
      <c r="D4" s="7" t="s">
        <v>5</v>
      </c>
      <c r="E4" s="7" t="s">
        <v>6</v>
      </c>
      <c r="F4" s="7" t="s">
        <v>7</v>
      </c>
      <c r="G4" s="7" t="s">
        <v>8</v>
      </c>
      <c r="H4" s="7" t="s">
        <v>9</v>
      </c>
      <c r="I4" s="7" t="s">
        <v>10</v>
      </c>
      <c r="J4" s="7" t="s">
        <v>11</v>
      </c>
      <c r="K4" s="7" t="s">
        <v>12</v>
      </c>
      <c r="L4" s="7" t="s">
        <v>13</v>
      </c>
      <c r="M4" s="7" t="s">
        <v>14</v>
      </c>
      <c r="N4" s="7" t="s">
        <v>15</v>
      </c>
      <c r="O4" s="7" t="s">
        <v>16</v>
      </c>
      <c r="P4" s="7" t="s">
        <v>17</v>
      </c>
      <c r="Q4" s="7" t="s">
        <v>18</v>
      </c>
      <c r="R4" s="7" t="s">
        <v>19</v>
      </c>
      <c r="S4" s="7" t="s">
        <v>20</v>
      </c>
      <c r="T4" s="7" t="s">
        <v>21</v>
      </c>
      <c r="U4" s="7" t="s">
        <v>22</v>
      </c>
      <c r="V4" s="7" t="s">
        <v>23</v>
      </c>
      <c r="W4" s="7" t="s">
        <v>24</v>
      </c>
      <c r="X4" s="7" t="s">
        <v>25</v>
      </c>
      <c r="Y4" s="7" t="s">
        <v>26</v>
      </c>
      <c r="Z4" s="7" t="s">
        <v>27</v>
      </c>
      <c r="AA4" s="7" t="s">
        <v>28</v>
      </c>
      <c r="AB4" s="7" t="s">
        <v>29</v>
      </c>
      <c r="AC4" s="7" t="s">
        <v>30</v>
      </c>
      <c r="AD4" s="17" t="s">
        <v>31</v>
      </c>
      <c r="AE4" s="7" t="s">
        <v>39</v>
      </c>
      <c r="AF4" s="7" t="s">
        <v>40</v>
      </c>
      <c r="AG4" s="7" t="s">
        <v>34</v>
      </c>
      <c r="AH4" s="12"/>
    </row>
    <row r="5" spans="1:34" s="13" customFormat="1" ht="15">
      <c r="A5" s="45" t="s">
        <v>35</v>
      </c>
      <c r="B5" s="7"/>
      <c r="C5" s="7"/>
      <c r="D5" s="7" t="s">
        <v>37</v>
      </c>
      <c r="E5" s="7" t="s">
        <v>37</v>
      </c>
      <c r="F5" s="7" t="s">
        <v>37</v>
      </c>
      <c r="G5" s="7" t="s">
        <v>37</v>
      </c>
      <c r="H5" s="7"/>
      <c r="I5" s="7"/>
      <c r="J5" s="7"/>
      <c r="K5" s="7"/>
      <c r="L5" s="7"/>
      <c r="M5" s="7"/>
      <c r="N5" s="7" t="s">
        <v>37</v>
      </c>
      <c r="O5" s="7"/>
      <c r="P5" s="7"/>
      <c r="Q5" s="7"/>
      <c r="R5" s="7"/>
      <c r="S5" s="7"/>
      <c r="T5" s="7"/>
      <c r="U5" s="7"/>
      <c r="V5" s="7"/>
      <c r="W5" s="7"/>
      <c r="X5" s="7"/>
      <c r="Y5" s="7"/>
      <c r="Z5" s="7"/>
      <c r="AA5" s="7"/>
      <c r="AB5" s="7"/>
      <c r="AC5" s="7"/>
      <c r="AD5" s="7"/>
      <c r="AE5" s="7"/>
      <c r="AF5" s="7"/>
      <c r="AG5" s="11">
        <f>COUNTA(tblFebruary[[#This Row],[1]:[29]])</f>
        <v>5</v>
      </c>
      <c r="AH5" s="12"/>
    </row>
    <row r="6" spans="1:34" s="13" customFormat="1" ht="15">
      <c r="A6" s="45" t="s">
        <v>38</v>
      </c>
      <c r="B6" s="7"/>
      <c r="C6" s="7"/>
      <c r="D6" s="7"/>
      <c r="E6" s="7"/>
      <c r="F6" s="7" t="s">
        <v>36</v>
      </c>
      <c r="G6" s="7" t="s">
        <v>36</v>
      </c>
      <c r="H6" s="7"/>
      <c r="I6" s="7"/>
      <c r="J6" s="7"/>
      <c r="K6" s="7"/>
      <c r="L6" s="7" t="s">
        <v>41</v>
      </c>
      <c r="M6" s="7"/>
      <c r="N6" s="7"/>
      <c r="O6" s="7"/>
      <c r="P6" s="7"/>
      <c r="Q6" s="7"/>
      <c r="R6" s="7"/>
      <c r="S6" s="7"/>
      <c r="T6" s="7"/>
      <c r="U6" s="7" t="s">
        <v>36</v>
      </c>
      <c r="V6" s="7"/>
      <c r="W6" s="7"/>
      <c r="X6" s="7"/>
      <c r="Y6" s="7"/>
      <c r="Z6" s="7" t="s">
        <v>37</v>
      </c>
      <c r="AA6" s="7" t="s">
        <v>37</v>
      </c>
      <c r="AB6" s="7" t="s">
        <v>37</v>
      </c>
      <c r="AC6" s="7"/>
      <c r="AD6" s="7"/>
      <c r="AE6" s="7"/>
      <c r="AF6" s="7"/>
      <c r="AG6" s="11">
        <f>COUNTA(tblFebruary[[#This Row],[1]:[29]])</f>
        <v>7</v>
      </c>
      <c r="AH6" s="12"/>
    </row>
    <row r="7" spans="1:33" ht="15" customHeight="1">
      <c r="A7" s="45" t="s">
        <v>50</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11">
        <f>COUNTA(tblFebruary[[#This Row],[1]:[29]])</f>
        <v>0</v>
      </c>
    </row>
    <row r="8" spans="1:33" ht="15" customHeight="1">
      <c r="A8" s="45" t="s">
        <v>51</v>
      </c>
      <c r="B8" s="7"/>
      <c r="C8" s="7"/>
      <c r="D8" s="7" t="s">
        <v>36</v>
      </c>
      <c r="E8" s="7"/>
      <c r="F8" s="7"/>
      <c r="G8" s="7"/>
      <c r="H8" s="7"/>
      <c r="I8" s="7"/>
      <c r="J8" s="7"/>
      <c r="K8" s="7"/>
      <c r="L8" s="7"/>
      <c r="M8" s="7"/>
      <c r="N8" s="7"/>
      <c r="O8" s="7" t="s">
        <v>36</v>
      </c>
      <c r="P8" s="7"/>
      <c r="Q8" s="7"/>
      <c r="R8" s="7"/>
      <c r="S8" s="7" t="s">
        <v>41</v>
      </c>
      <c r="T8" s="7"/>
      <c r="U8" s="7"/>
      <c r="V8" s="7"/>
      <c r="W8" s="7"/>
      <c r="X8" s="7"/>
      <c r="Y8" s="7"/>
      <c r="Z8" s="7"/>
      <c r="AA8" s="7"/>
      <c r="AB8" s="7"/>
      <c r="AC8" s="7" t="s">
        <v>36</v>
      </c>
      <c r="AD8" s="7"/>
      <c r="AE8" s="7"/>
      <c r="AF8" s="7"/>
      <c r="AG8" s="11">
        <f>COUNTA(tblFebruary[[#This Row],[1]:[29]])</f>
        <v>4</v>
      </c>
    </row>
    <row r="9" spans="1:33" s="15" customFormat="1" ht="15" customHeight="1">
      <c r="A9" s="45" t="s">
        <v>52</v>
      </c>
      <c r="B9" s="7"/>
      <c r="C9" s="7"/>
      <c r="D9" s="7"/>
      <c r="E9" s="7"/>
      <c r="F9" s="7"/>
      <c r="G9" s="7"/>
      <c r="H9" s="7"/>
      <c r="I9" s="7" t="s">
        <v>37</v>
      </c>
      <c r="J9" s="7" t="s">
        <v>37</v>
      </c>
      <c r="K9" s="7" t="s">
        <v>37</v>
      </c>
      <c r="L9" s="7" t="s">
        <v>37</v>
      </c>
      <c r="M9" s="7"/>
      <c r="N9" s="7"/>
      <c r="O9" s="7"/>
      <c r="P9" s="7"/>
      <c r="Q9" s="7"/>
      <c r="R9" s="7"/>
      <c r="S9" s="7"/>
      <c r="T9" s="7"/>
      <c r="U9" s="7"/>
      <c r="V9" s="7"/>
      <c r="W9" s="7"/>
      <c r="X9" s="7"/>
      <c r="Y9" s="7" t="s">
        <v>36</v>
      </c>
      <c r="Z9" s="7"/>
      <c r="AA9" s="7"/>
      <c r="AB9" s="7"/>
      <c r="AC9" s="7"/>
      <c r="AD9" s="7"/>
      <c r="AE9" s="7"/>
      <c r="AF9" s="7"/>
      <c r="AG9" s="11">
        <f>COUNTA(tblFebruary[[#This Row],[1]:[29]])</f>
        <v>5</v>
      </c>
    </row>
    <row r="10" spans="1:33" ht="15" customHeight="1">
      <c r="A10" s="39" t="str">
        <f>MonthName&amp;" Total"</f>
        <v>February Total</v>
      </c>
      <c r="B10" s="11">
        <f>SUBTOTAL(103,[1])</f>
        <v>0</v>
      </c>
      <c r="C10" s="11">
        <f>SUBTOTAL(103,[2])</f>
        <v>0</v>
      </c>
      <c r="D10" s="11">
        <f>SUBTOTAL(103,[3])</f>
        <v>2</v>
      </c>
      <c r="E10" s="11">
        <f>SUBTOTAL(103,[4])</f>
        <v>1</v>
      </c>
      <c r="F10" s="11">
        <f>SUBTOTAL(103,[5])</f>
        <v>2</v>
      </c>
      <c r="G10" s="11">
        <f>SUBTOTAL(103,[6])</f>
        <v>2</v>
      </c>
      <c r="H10" s="11">
        <f>SUBTOTAL(103,[7])</f>
        <v>0</v>
      </c>
      <c r="I10" s="11">
        <f>SUBTOTAL(103,[8])</f>
        <v>1</v>
      </c>
      <c r="J10" s="11">
        <f>SUBTOTAL(103,[9])</f>
        <v>1</v>
      </c>
      <c r="K10" s="11">
        <f>SUBTOTAL(103,[10])</f>
        <v>1</v>
      </c>
      <c r="L10" s="11">
        <f>SUBTOTAL(103,[11])</f>
        <v>2</v>
      </c>
      <c r="M10" s="11">
        <f>SUBTOTAL(103,[12])</f>
        <v>0</v>
      </c>
      <c r="N10" s="11">
        <f>SUBTOTAL(103,[13])</f>
        <v>1</v>
      </c>
      <c r="O10" s="11">
        <f>SUBTOTAL(103,[14])</f>
        <v>1</v>
      </c>
      <c r="P10" s="11">
        <f>SUBTOTAL(103,[15])</f>
        <v>0</v>
      </c>
      <c r="Q10" s="11">
        <f>SUBTOTAL(103,[16])</f>
        <v>0</v>
      </c>
      <c r="R10" s="11">
        <f>SUBTOTAL(103,[17])</f>
        <v>0</v>
      </c>
      <c r="S10" s="11">
        <f>SUBTOTAL(103,[18])</f>
        <v>1</v>
      </c>
      <c r="T10" s="11">
        <f>SUBTOTAL(103,[19])</f>
        <v>0</v>
      </c>
      <c r="U10" s="11">
        <f>SUBTOTAL(103,[20])</f>
        <v>1</v>
      </c>
      <c r="V10" s="11">
        <f>SUBTOTAL(103,[21])</f>
        <v>0</v>
      </c>
      <c r="W10" s="11">
        <f>SUBTOTAL(103,[22])</f>
        <v>0</v>
      </c>
      <c r="X10" s="11">
        <f>SUBTOTAL(103,[23])</f>
        <v>0</v>
      </c>
      <c r="Y10" s="11">
        <f>SUBTOTAL(103,[24])</f>
        <v>1</v>
      </c>
      <c r="Z10" s="11">
        <f>SUBTOTAL(103,[25])</f>
        <v>1</v>
      </c>
      <c r="AA10" s="11">
        <f>SUBTOTAL(103,[26])</f>
        <v>1</v>
      </c>
      <c r="AB10" s="11">
        <f>SUBTOTAL(103,[27])</f>
        <v>1</v>
      </c>
      <c r="AC10" s="11">
        <f>SUBTOTAL(103,[28])</f>
        <v>1</v>
      </c>
      <c r="AD10" s="11">
        <f>SUBTOTAL(103,[29])</f>
        <v>0</v>
      </c>
      <c r="AE10" s="11"/>
      <c r="AF10" s="11"/>
      <c r="AG10" s="11">
        <f>SUBTOTAL(109,[Total Days])</f>
        <v>21</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B2:AF2"/>
    <mergeCell ref="A11:AG11"/>
    <mergeCell ref="A2:A3"/>
    <mergeCell ref="AG2:AG3"/>
  </mergeCells>
  <conditionalFormatting sqref="AD4">
    <cfRule type="expression" priority="14" dxfId="771">
      <formula>MONTH(DATE(CalendarYear,2,29))&lt;&gt;2</formula>
    </cfRule>
  </conditionalFormatting>
  <conditionalFormatting sqref="AD3">
    <cfRule type="expression" priority="13" dxfId="770">
      <formula>MONTH(DATE(CalendarYear,2,29))&lt;&gt;2</formula>
    </cfRule>
  </conditionalFormatting>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19">
      <dataBar minLength="0" maxLength="100">
        <cfvo type="min"/>
        <cfvo type="formula" val="DATEDIF(DATE(CalendarYear,2,1),DATE(CalendarYear,3,1),&quot;d&quot;)"/>
        <color theme="2" tint="-0.24997000396251678"/>
      </dataBar>
      <extLst>
        <ext xmlns:x14="http://schemas.microsoft.com/office/spreadsheetml/2009/9/main" uri="{B025F937-C7B1-47D3-B67F-A62EFF666E3E}">
          <x14:id>{94738C71-AB78-40C3-A818-D083AE35CC38}</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94738C71-AB78-40C3-A818-D083AE35CC38}">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699890613556"/>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53</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2016</v>
      </c>
    </row>
    <row r="3" spans="1:33" ht="15.75" customHeight="1">
      <c r="A3" s="49"/>
      <c r="B3" s="28" t="str">
        <f>TEXT(WEEKDAY(DATE(CalendarYear,3,1),1),"aaa")</f>
        <v>Tue</v>
      </c>
      <c r="C3" s="29" t="str">
        <f>TEXT(WEEKDAY(DATE(CalendarYear,3,2),1),"aaa")</f>
        <v>Wed</v>
      </c>
      <c r="D3" s="29" t="str">
        <f>TEXT(WEEKDAY(DATE(CalendarYear,3,3),1),"aaa")</f>
        <v>Thu</v>
      </c>
      <c r="E3" s="29" t="str">
        <f>TEXT(WEEKDAY(DATE(CalendarYear,3,4),1),"aaa")</f>
        <v>Fri</v>
      </c>
      <c r="F3" s="29" t="str">
        <f>TEXT(WEEKDAY(DATE(CalendarYear,3,5),1),"aaa")</f>
        <v>Sat</v>
      </c>
      <c r="G3" s="29" t="str">
        <f>TEXT(WEEKDAY(DATE(CalendarYear,3,6),1),"aaa")</f>
        <v>Sun</v>
      </c>
      <c r="H3" s="29" t="str">
        <f>TEXT(WEEKDAY(DATE(CalendarYear,3,7),1),"aaa")</f>
        <v>Mon</v>
      </c>
      <c r="I3" s="29" t="str">
        <f>TEXT(WEEKDAY(DATE(CalendarYear,3,8),1),"aaa")</f>
        <v>Tue</v>
      </c>
      <c r="J3" s="29" t="str">
        <f>TEXT(WEEKDAY(DATE(CalendarYear,3,9),1),"aaa")</f>
        <v>Wed</v>
      </c>
      <c r="K3" s="29" t="str">
        <f>TEXT(WEEKDAY(DATE(CalendarYear,3,10),1),"aaa")</f>
        <v>Thu</v>
      </c>
      <c r="L3" s="29" t="str">
        <f>TEXT(WEEKDAY(DATE(CalendarYear,3,11),1),"aaa")</f>
        <v>Fri</v>
      </c>
      <c r="M3" s="29" t="str">
        <f>TEXT(WEEKDAY(DATE(CalendarYear,3,12),1),"aaa")</f>
        <v>Sat</v>
      </c>
      <c r="N3" s="29" t="str">
        <f>TEXT(WEEKDAY(DATE(CalendarYear,3,13),1),"aaa")</f>
        <v>Sun</v>
      </c>
      <c r="O3" s="29" t="str">
        <f>TEXT(WEEKDAY(DATE(CalendarYear,3,14),1),"aaa")</f>
        <v>Mon</v>
      </c>
      <c r="P3" s="29" t="str">
        <f>TEXT(WEEKDAY(DATE(CalendarYear,3,15),1),"aaa")</f>
        <v>Tue</v>
      </c>
      <c r="Q3" s="29" t="str">
        <f>TEXT(WEEKDAY(DATE(CalendarYear,3,16),1),"aaa")</f>
        <v>Wed</v>
      </c>
      <c r="R3" s="29" t="str">
        <f>TEXT(WEEKDAY(DATE(CalendarYear,3,17),1),"aaa")</f>
        <v>Thu</v>
      </c>
      <c r="S3" s="29" t="str">
        <f>TEXT(WEEKDAY(DATE(CalendarYear,3,18),1),"aaa")</f>
        <v>Fri</v>
      </c>
      <c r="T3" s="29" t="str">
        <f>TEXT(WEEKDAY(DATE(CalendarYear,3,19),1),"aaa")</f>
        <v>Sat</v>
      </c>
      <c r="U3" s="29" t="str">
        <f>TEXT(WEEKDAY(DATE(CalendarYear,3,20),1),"aaa")</f>
        <v>Sun</v>
      </c>
      <c r="V3" s="29" t="str">
        <f>TEXT(WEEKDAY(DATE(CalendarYear,3,21),1),"aaa")</f>
        <v>Mon</v>
      </c>
      <c r="W3" s="29" t="str">
        <f>TEXT(WEEKDAY(DATE(CalendarYear,3,22),1),"aaa")</f>
        <v>Tue</v>
      </c>
      <c r="X3" s="29" t="str">
        <f>TEXT(WEEKDAY(DATE(CalendarYear,3,23),1),"aaa")</f>
        <v>Wed</v>
      </c>
      <c r="Y3" s="29" t="str">
        <f>TEXT(WEEKDAY(DATE(CalendarYear,3,24),1),"aaa")</f>
        <v>Thu</v>
      </c>
      <c r="Z3" s="29" t="str">
        <f>TEXT(WEEKDAY(DATE(CalendarYear,3,25),1),"aaa")</f>
        <v>Fri</v>
      </c>
      <c r="AA3" s="29" t="str">
        <f>TEXT(WEEKDAY(DATE(CalendarYear,3,26),1),"aaa")</f>
        <v>Sat</v>
      </c>
      <c r="AB3" s="29" t="str">
        <f>TEXT(WEEKDAY(DATE(CalendarYear,3,27),1),"aaa")</f>
        <v>Sun</v>
      </c>
      <c r="AC3" s="29" t="str">
        <f>TEXT(WEEKDAY(DATE(CalendarYear,3,28),1),"aaa")</f>
        <v>Mon</v>
      </c>
      <c r="AD3" s="29" t="str">
        <f>TEXT(WEEKDAY(DATE(CalendarYear,3,29),1),"aaa")</f>
        <v>Tue</v>
      </c>
      <c r="AE3" s="29" t="str">
        <f>TEXT(WEEKDAY(DATE(CalendarYear,3,30),1),"aaa")</f>
        <v>Wed</v>
      </c>
      <c r="AF3" s="29" t="str">
        <f>TEXT(WEEKDAY(DATE(CalendarYear,3,31),1),"aaa")</f>
        <v>Thu</v>
      </c>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COUNTA(tblMarch[[#This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COUNTA(tblMarch[[#This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COUNTA(tblMarch[[#This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COUNTA(tblMarch[[#This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COUNTA(tblMarch[[#This Row],[1]:[29]])</f>
        <v>0</v>
      </c>
    </row>
    <row r="10" spans="1:33" ht="15" customHeight="1">
      <c r="A10" s="39" t="str">
        <f>MonthName&amp;" Total"</f>
        <v>March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1">
      <dataBar minLength="0" maxLength="100">
        <cfvo type="min"/>
        <cfvo type="formula" val="DATEDIF(DATE(CalendarYear,2,1),DATE(CalendarYear,3,1),&quot;d&quot;)"/>
        <color theme="2" tint="-0.24997000396251678"/>
      </dataBar>
      <extLst>
        <ext xmlns:x14="http://schemas.microsoft.com/office/spreadsheetml/2009/9/main" uri="{B025F937-C7B1-47D3-B67F-A62EFF666E3E}">
          <x14:id>{6E72CF57-6FDE-4024-BC4C-B2350417DE61}</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6E72CF57-6FDE-4024-BC4C-B2350417DE61}">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000396251678"/>
    <pageSetUpPr fitToPage="1"/>
  </sheetPr>
  <dimension ref="A1:AH12"/>
  <sheetViews>
    <sheetView showGridLines="0" zoomScale="130" zoomScaleNormal="130" workbookViewId="0" topLeftCell="A1">
      <selection activeCell="AL23" sqref="AL23"/>
    </sheetView>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63</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54</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2016</v>
      </c>
    </row>
    <row r="3" spans="1:33" ht="15.75" customHeight="1">
      <c r="A3" s="49"/>
      <c r="B3" s="28" t="str">
        <f>TEXT(WEEKDAY(DATE(CalendarYear,4,1),1),"aaa")</f>
        <v>Fri</v>
      </c>
      <c r="C3" s="29" t="str">
        <f>TEXT(WEEKDAY(DATE(CalendarYear,4,2),1),"aaa")</f>
        <v>Sat</v>
      </c>
      <c r="D3" s="29" t="str">
        <f>TEXT(WEEKDAY(DATE(CalendarYear,4,3),1),"aaa")</f>
        <v>Sun</v>
      </c>
      <c r="E3" s="29" t="str">
        <f>TEXT(WEEKDAY(DATE(CalendarYear,4,4),1),"aaa")</f>
        <v>Mon</v>
      </c>
      <c r="F3" s="29" t="str">
        <f>TEXT(WEEKDAY(DATE(CalendarYear,4,5),1),"aaa")</f>
        <v>Tue</v>
      </c>
      <c r="G3" s="29" t="str">
        <f>TEXT(WEEKDAY(DATE(CalendarYear,4,6),1),"aaa")</f>
        <v>Wed</v>
      </c>
      <c r="H3" s="29" t="str">
        <f>TEXT(WEEKDAY(DATE(CalendarYear,4,7),1),"aaa")</f>
        <v>Thu</v>
      </c>
      <c r="I3" s="29" t="str">
        <f>TEXT(WEEKDAY(DATE(CalendarYear,4,8),1),"aaa")</f>
        <v>Fri</v>
      </c>
      <c r="J3" s="29" t="str">
        <f>TEXT(WEEKDAY(DATE(CalendarYear,4,9),1),"aaa")</f>
        <v>Sat</v>
      </c>
      <c r="K3" s="29" t="str">
        <f>TEXT(WEEKDAY(DATE(CalendarYear,4,10),1),"aaa")</f>
        <v>Sun</v>
      </c>
      <c r="L3" s="29" t="str">
        <f>TEXT(WEEKDAY(DATE(CalendarYear,4,11),1),"aaa")</f>
        <v>Mon</v>
      </c>
      <c r="M3" s="29" t="str">
        <f>TEXT(WEEKDAY(DATE(CalendarYear,4,12),1),"aaa")</f>
        <v>Tue</v>
      </c>
      <c r="N3" s="29" t="str">
        <f>TEXT(WEEKDAY(DATE(CalendarYear,4,13),1),"aaa")</f>
        <v>Wed</v>
      </c>
      <c r="O3" s="29" t="str">
        <f>TEXT(WEEKDAY(DATE(CalendarYear,4,14),1),"aaa")</f>
        <v>Thu</v>
      </c>
      <c r="P3" s="29" t="str">
        <f>TEXT(WEEKDAY(DATE(CalendarYear,4,15),1),"aaa")</f>
        <v>Fri</v>
      </c>
      <c r="Q3" s="29" t="str">
        <f>TEXT(WEEKDAY(DATE(CalendarYear,4,16),1),"aaa")</f>
        <v>Sat</v>
      </c>
      <c r="R3" s="29" t="str">
        <f>TEXT(WEEKDAY(DATE(CalendarYear,4,17),1),"aaa")</f>
        <v>Sun</v>
      </c>
      <c r="S3" s="29" t="str">
        <f>TEXT(WEEKDAY(DATE(CalendarYear,4,18),1),"aaa")</f>
        <v>Mon</v>
      </c>
      <c r="T3" s="29" t="str">
        <f>TEXT(WEEKDAY(DATE(CalendarYear,4,19),1),"aaa")</f>
        <v>Tue</v>
      </c>
      <c r="U3" s="29" t="str">
        <f>TEXT(WEEKDAY(DATE(CalendarYear,4,20),1),"aaa")</f>
        <v>Wed</v>
      </c>
      <c r="V3" s="29" t="str">
        <f>TEXT(WEEKDAY(DATE(CalendarYear,4,21),1),"aaa")</f>
        <v>Thu</v>
      </c>
      <c r="W3" s="29" t="str">
        <f>TEXT(WEEKDAY(DATE(CalendarYear,4,22),1),"aaa")</f>
        <v>Fri</v>
      </c>
      <c r="X3" s="29" t="str">
        <f>TEXT(WEEKDAY(DATE(CalendarYear,4,23),1),"aaa")</f>
        <v>Sat</v>
      </c>
      <c r="Y3" s="29" t="str">
        <f>TEXT(WEEKDAY(DATE(CalendarYear,4,24),1),"aaa")</f>
        <v>Sun</v>
      </c>
      <c r="Z3" s="29" t="str">
        <f>TEXT(WEEKDAY(DATE(CalendarYear,4,25),1),"aaa")</f>
        <v>Mon</v>
      </c>
      <c r="AA3" s="29" t="str">
        <f>TEXT(WEEKDAY(DATE(CalendarYear,4,26),1),"aaa")</f>
        <v>Tue</v>
      </c>
      <c r="AB3" s="29" t="str">
        <f>TEXT(WEEKDAY(DATE(CalendarYear,4,27),1),"aaa")</f>
        <v>Wed</v>
      </c>
      <c r="AC3" s="29" t="str">
        <f>TEXT(WEEKDAY(DATE(CalendarYear,4,28),1),"aaa")</f>
        <v>Thu</v>
      </c>
      <c r="AD3" s="29" t="str">
        <f>TEXT(WEEKDAY(DATE(CalendarYear,4,29),1),"aaa")</f>
        <v>Fri</v>
      </c>
      <c r="AE3" s="29" t="str">
        <f>TEXT(WEEKDAY(DATE(CalendarYear,4,30),1),"aaa")</f>
        <v>Sat</v>
      </c>
      <c r="AF3" s="29"/>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39</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COUNTA(tblApril[[#This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COUNTA(tblApril[[#This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COUNTA(tblApril[[#This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COUNTA(tblApril[[#This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COUNTA(tblApril[[#This Row],[1]:[29]])</f>
        <v>0</v>
      </c>
    </row>
    <row r="10" spans="1:33" ht="15" customHeight="1">
      <c r="A10" s="39" t="str">
        <f>MonthName&amp;" Total"</f>
        <v>April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2">
      <dataBar minLength="0" maxLength="100">
        <cfvo type="min"/>
        <cfvo type="formula" val="DATEDIF(DATE(CalendarYear,2,1),DATE(CalendarYear,3,1),&quot;d&quot;)"/>
        <color theme="2" tint="-0.24997000396251678"/>
      </dataBar>
      <extLst>
        <ext xmlns:x14="http://schemas.microsoft.com/office/spreadsheetml/2009/9/main" uri="{B025F937-C7B1-47D3-B67F-A62EFF666E3E}">
          <x14:id>{9F84199F-9F40-4560-9610-01EAA5EACF75}</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9F84199F-9F40-4560-9610-01EAA5EACF75}">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09996999800205231"/>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55</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2016</v>
      </c>
    </row>
    <row r="3" spans="1:33" ht="15.75" customHeight="1">
      <c r="A3" s="49"/>
      <c r="B3" s="28" t="str">
        <f>TEXT(WEEKDAY(DATE(CalendarYear,5,1),1),"aaa")</f>
        <v>Sun</v>
      </c>
      <c r="C3" s="29" t="str">
        <f>TEXT(WEEKDAY(DATE(CalendarYear,5,2),1),"aaa")</f>
        <v>Mon</v>
      </c>
      <c r="D3" s="29" t="str">
        <f>TEXT(WEEKDAY(DATE(CalendarYear,5,3),1),"aaa")</f>
        <v>Tue</v>
      </c>
      <c r="E3" s="29" t="str">
        <f>TEXT(WEEKDAY(DATE(CalendarYear,5,4),1),"aaa")</f>
        <v>Wed</v>
      </c>
      <c r="F3" s="29" t="str">
        <f>TEXT(WEEKDAY(DATE(CalendarYear,5,5),1),"aaa")</f>
        <v>Thu</v>
      </c>
      <c r="G3" s="29" t="str">
        <f>TEXT(WEEKDAY(DATE(CalendarYear,5,6),1),"aaa")</f>
        <v>Fri</v>
      </c>
      <c r="H3" s="29" t="str">
        <f>TEXT(WEEKDAY(DATE(CalendarYear,5,7),1),"aaa")</f>
        <v>Sat</v>
      </c>
      <c r="I3" s="29" t="str">
        <f>TEXT(WEEKDAY(DATE(CalendarYear,5,8),1),"aaa")</f>
        <v>Sun</v>
      </c>
      <c r="J3" s="29" t="str">
        <f>TEXT(WEEKDAY(DATE(CalendarYear,5,9),1),"aaa")</f>
        <v>Mon</v>
      </c>
      <c r="K3" s="29" t="str">
        <f>TEXT(WEEKDAY(DATE(CalendarYear,5,10),1),"aaa")</f>
        <v>Tue</v>
      </c>
      <c r="L3" s="29" t="str">
        <f>TEXT(WEEKDAY(DATE(CalendarYear,5,11),1),"aaa")</f>
        <v>Wed</v>
      </c>
      <c r="M3" s="29" t="str">
        <f>TEXT(WEEKDAY(DATE(CalendarYear,5,12),1),"aaa")</f>
        <v>Thu</v>
      </c>
      <c r="N3" s="29" t="str">
        <f>TEXT(WEEKDAY(DATE(CalendarYear,5,13),1),"aaa")</f>
        <v>Fri</v>
      </c>
      <c r="O3" s="29" t="str">
        <f>TEXT(WEEKDAY(DATE(CalendarYear,5,14),1),"aaa")</f>
        <v>Sat</v>
      </c>
      <c r="P3" s="29" t="str">
        <f>TEXT(WEEKDAY(DATE(CalendarYear,5,15),1),"aaa")</f>
        <v>Sun</v>
      </c>
      <c r="Q3" s="29" t="str">
        <f>TEXT(WEEKDAY(DATE(CalendarYear,5,16),1),"aaa")</f>
        <v>Mon</v>
      </c>
      <c r="R3" s="29" t="str">
        <f>TEXT(WEEKDAY(DATE(CalendarYear,5,17),1),"aaa")</f>
        <v>Tue</v>
      </c>
      <c r="S3" s="29" t="str">
        <f>TEXT(WEEKDAY(DATE(CalendarYear,5,18),1),"aaa")</f>
        <v>Wed</v>
      </c>
      <c r="T3" s="29" t="str">
        <f>TEXT(WEEKDAY(DATE(CalendarYear,5,19),1),"aaa")</f>
        <v>Thu</v>
      </c>
      <c r="U3" s="29" t="str">
        <f>TEXT(WEEKDAY(DATE(CalendarYear,5,20),1),"aaa")</f>
        <v>Fri</v>
      </c>
      <c r="V3" s="29" t="str">
        <f>TEXT(WEEKDAY(DATE(CalendarYear,5,21),1),"aaa")</f>
        <v>Sat</v>
      </c>
      <c r="W3" s="29" t="str">
        <f>TEXT(WEEKDAY(DATE(CalendarYear,5,22),1),"aaa")</f>
        <v>Sun</v>
      </c>
      <c r="X3" s="29" t="str">
        <f>TEXT(WEEKDAY(DATE(CalendarYear,5,23),1),"aaa")</f>
        <v>Mon</v>
      </c>
      <c r="Y3" s="29" t="str">
        <f>TEXT(WEEKDAY(DATE(CalendarYear,5,24),1),"aaa")</f>
        <v>Tue</v>
      </c>
      <c r="Z3" s="29" t="str">
        <f>TEXT(WEEKDAY(DATE(CalendarYear,5,25),1),"aaa")</f>
        <v>Wed</v>
      </c>
      <c r="AA3" s="29" t="str">
        <f>TEXT(WEEKDAY(DATE(CalendarYear,5,26),1),"aaa")</f>
        <v>Thu</v>
      </c>
      <c r="AB3" s="29" t="str">
        <f>TEXT(WEEKDAY(DATE(CalendarYear,5,27),1),"aaa")</f>
        <v>Fri</v>
      </c>
      <c r="AC3" s="29" t="str">
        <f>TEXT(WEEKDAY(DATE(CalendarYear,5,28),1),"aaa")</f>
        <v>Sat</v>
      </c>
      <c r="AD3" s="29" t="str">
        <f>TEXT(WEEKDAY(DATE(CalendarYear,5,29),1),"aaa")</f>
        <v>Sun</v>
      </c>
      <c r="AE3" s="29" t="str">
        <f>TEXT(WEEKDAY(DATE(CalendarYear,5,30),1),"aaa")</f>
        <v>Mon</v>
      </c>
      <c r="AF3" s="29" t="str">
        <f>TEXT(WEEKDAY(DATE(CalendarYear,5,31),1),"aaa")</f>
        <v>Tue</v>
      </c>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COUNTA(tblMay[[#This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COUNTA(tblMay[[#This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COUNTA(tblMay[[#This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COUNTA(tblMay[[#This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COUNTA(tblMay[[#This Row],[1]:[29]])</f>
        <v>0</v>
      </c>
    </row>
    <row r="10" spans="1:33" ht="15" customHeight="1">
      <c r="A10" s="39" t="str">
        <f>MonthName&amp;" Total"</f>
        <v>May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3">
      <dataBar minLength="0" maxLength="100">
        <cfvo type="min"/>
        <cfvo type="formula" val="DATEDIF(DATE(CalendarYear,2,1),DATE(CalendarYear,3,1),&quot;d&quot;)"/>
        <color theme="2" tint="-0.24997000396251678"/>
      </dataBar>
      <extLst>
        <ext xmlns:x14="http://schemas.microsoft.com/office/spreadsheetml/2009/9/main" uri="{B025F937-C7B1-47D3-B67F-A62EFF666E3E}">
          <x14:id>{21200745-4ED2-4331-A492-FDEB5AAF3195}</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21200745-4ED2-4331-A492-FDEB5AAF3195}">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56</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2016</v>
      </c>
    </row>
    <row r="3" spans="1:33" ht="15.75" customHeight="1">
      <c r="A3" s="49"/>
      <c r="B3" s="28" t="str">
        <f>TEXT(WEEKDAY(DATE(CalendarYear,6,1),1),"aaa")</f>
        <v>Wed</v>
      </c>
      <c r="C3" s="29" t="str">
        <f>TEXT(WEEKDAY(DATE(CalendarYear,6,2),1),"aaa")</f>
        <v>Thu</v>
      </c>
      <c r="D3" s="29" t="str">
        <f>TEXT(WEEKDAY(DATE(CalendarYear,6,3),1),"aaa")</f>
        <v>Fri</v>
      </c>
      <c r="E3" s="29" t="str">
        <f>TEXT(WEEKDAY(DATE(CalendarYear,6,4),1),"aaa")</f>
        <v>Sat</v>
      </c>
      <c r="F3" s="29" t="str">
        <f>TEXT(WEEKDAY(DATE(CalendarYear,6,5),1),"aaa")</f>
        <v>Sun</v>
      </c>
      <c r="G3" s="29" t="str">
        <f>TEXT(WEEKDAY(DATE(CalendarYear,6,6),1),"aaa")</f>
        <v>Mon</v>
      </c>
      <c r="H3" s="29" t="str">
        <f>TEXT(WEEKDAY(DATE(CalendarYear,6,7),1),"aaa")</f>
        <v>Tue</v>
      </c>
      <c r="I3" s="29" t="str">
        <f>TEXT(WEEKDAY(DATE(CalendarYear,6,8),1),"aaa")</f>
        <v>Wed</v>
      </c>
      <c r="J3" s="29" t="str">
        <f>TEXT(WEEKDAY(DATE(CalendarYear,6,9),1),"aaa")</f>
        <v>Thu</v>
      </c>
      <c r="K3" s="29" t="str">
        <f>TEXT(WEEKDAY(DATE(CalendarYear,6,10),1),"aaa")</f>
        <v>Fri</v>
      </c>
      <c r="L3" s="29" t="str">
        <f>TEXT(WEEKDAY(DATE(CalendarYear,6,11),1),"aaa")</f>
        <v>Sat</v>
      </c>
      <c r="M3" s="29" t="str">
        <f>TEXT(WEEKDAY(DATE(CalendarYear,6,12),1),"aaa")</f>
        <v>Sun</v>
      </c>
      <c r="N3" s="29" t="str">
        <f>TEXT(WEEKDAY(DATE(CalendarYear,6,13),1),"aaa")</f>
        <v>Mon</v>
      </c>
      <c r="O3" s="29" t="str">
        <f>TEXT(WEEKDAY(DATE(CalendarYear,6,14),1),"aaa")</f>
        <v>Tue</v>
      </c>
      <c r="P3" s="29" t="str">
        <f>TEXT(WEEKDAY(DATE(CalendarYear,6,15),1),"aaa")</f>
        <v>Wed</v>
      </c>
      <c r="Q3" s="29" t="str">
        <f>TEXT(WEEKDAY(DATE(CalendarYear,6,16),1),"aaa")</f>
        <v>Thu</v>
      </c>
      <c r="R3" s="29" t="str">
        <f>TEXT(WEEKDAY(DATE(CalendarYear,6,17),1),"aaa")</f>
        <v>Fri</v>
      </c>
      <c r="S3" s="29" t="str">
        <f>TEXT(WEEKDAY(DATE(CalendarYear,6,18),1),"aaa")</f>
        <v>Sat</v>
      </c>
      <c r="T3" s="29" t="str">
        <f>TEXT(WEEKDAY(DATE(CalendarYear,6,19),1),"aaa")</f>
        <v>Sun</v>
      </c>
      <c r="U3" s="29" t="str">
        <f>TEXT(WEEKDAY(DATE(CalendarYear,6,20),1),"aaa")</f>
        <v>Mon</v>
      </c>
      <c r="V3" s="29" t="str">
        <f>TEXT(WEEKDAY(DATE(CalendarYear,6,21),1),"aaa")</f>
        <v>Tue</v>
      </c>
      <c r="W3" s="29" t="str">
        <f>TEXT(WEEKDAY(DATE(CalendarYear,6,22),1),"aaa")</f>
        <v>Wed</v>
      </c>
      <c r="X3" s="29" t="str">
        <f>TEXT(WEEKDAY(DATE(CalendarYear,6,23),1),"aaa")</f>
        <v>Thu</v>
      </c>
      <c r="Y3" s="29" t="str">
        <f>TEXT(WEEKDAY(DATE(CalendarYear,6,24),1),"aaa")</f>
        <v>Fri</v>
      </c>
      <c r="Z3" s="29" t="str">
        <f>TEXT(WEEKDAY(DATE(CalendarYear,6,25),1),"aaa")</f>
        <v>Sat</v>
      </c>
      <c r="AA3" s="29" t="str">
        <f>TEXT(WEEKDAY(DATE(CalendarYear,6,26),1),"aaa")</f>
        <v>Sun</v>
      </c>
      <c r="AB3" s="29" t="str">
        <f>TEXT(WEEKDAY(DATE(CalendarYear,6,27),1),"aaa")</f>
        <v>Mon</v>
      </c>
      <c r="AC3" s="29" t="str">
        <f>TEXT(WEEKDAY(DATE(CalendarYear,6,28),1),"aaa")</f>
        <v>Tue</v>
      </c>
      <c r="AD3" s="29" t="str">
        <f>TEXT(WEEKDAY(DATE(CalendarYear,6,29),1),"aaa")</f>
        <v>Wed</v>
      </c>
      <c r="AE3" s="29" t="str">
        <f>TEXT(WEEKDAY(DATE(CalendarYear,6,30),1),"aaa")</f>
        <v>Thu</v>
      </c>
      <c r="AF3" s="29"/>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39</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COUNTA(tblJune[[#This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COUNTA(tblJune[[#This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COUNTA(tblJune[[#This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COUNTA(tblJune[[#This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COUNTA(tblJune[[#This Row],[1]:[29]])</f>
        <v>0</v>
      </c>
    </row>
    <row r="10" spans="1:33" ht="15" customHeight="1">
      <c r="A10" s="39" t="str">
        <f>MonthName&amp;" Total"</f>
        <v>June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4">
      <dataBar minLength="0" maxLength="100">
        <cfvo type="min"/>
        <cfvo type="formula" val="DATEDIF(DATE(CalendarYear,2,1),DATE(CalendarYear,3,1),&quot;d&quot;)"/>
        <color theme="2" tint="-0.24997000396251678"/>
      </dataBar>
      <extLst>
        <ext xmlns:x14="http://schemas.microsoft.com/office/spreadsheetml/2009/9/main" uri="{B025F937-C7B1-47D3-B67F-A62EFF666E3E}">
          <x14:id>{FA2C5745-D9F6-46CB-8A63-694F9E52E516}</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FA2C5745-D9F6-46CB-8A63-694F9E52E516}">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8999800086021423"/>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57</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2016</v>
      </c>
    </row>
    <row r="3" spans="1:33" ht="15.75" customHeight="1">
      <c r="A3" s="49"/>
      <c r="B3" s="28" t="str">
        <f>TEXT(WEEKDAY(DATE(CalendarYear,7,1),1),"aaa")</f>
        <v>Fri</v>
      </c>
      <c r="C3" s="29" t="str">
        <f>TEXT(WEEKDAY(DATE(CalendarYear,7,2),1),"aaa")</f>
        <v>Sat</v>
      </c>
      <c r="D3" s="29" t="str">
        <f>TEXT(WEEKDAY(DATE(CalendarYear,7,3),1),"aaa")</f>
        <v>Sun</v>
      </c>
      <c r="E3" s="29" t="str">
        <f>TEXT(WEEKDAY(DATE(CalendarYear,7,4),1),"aaa")</f>
        <v>Mon</v>
      </c>
      <c r="F3" s="29" t="str">
        <f>TEXT(WEEKDAY(DATE(CalendarYear,7,5),1),"aaa")</f>
        <v>Tue</v>
      </c>
      <c r="G3" s="29" t="str">
        <f>TEXT(WEEKDAY(DATE(CalendarYear,7,6),1),"aaa")</f>
        <v>Wed</v>
      </c>
      <c r="H3" s="29" t="str">
        <f>TEXT(WEEKDAY(DATE(CalendarYear,7,7),1),"aaa")</f>
        <v>Thu</v>
      </c>
      <c r="I3" s="29" t="str">
        <f>TEXT(WEEKDAY(DATE(CalendarYear,7,8),1),"aaa")</f>
        <v>Fri</v>
      </c>
      <c r="J3" s="29" t="str">
        <f>TEXT(WEEKDAY(DATE(CalendarYear,7,9),1),"aaa")</f>
        <v>Sat</v>
      </c>
      <c r="K3" s="29" t="str">
        <f>TEXT(WEEKDAY(DATE(CalendarYear,7,10),1),"aaa")</f>
        <v>Sun</v>
      </c>
      <c r="L3" s="29" t="str">
        <f>TEXT(WEEKDAY(DATE(CalendarYear,7,11),1),"aaa")</f>
        <v>Mon</v>
      </c>
      <c r="M3" s="29" t="str">
        <f>TEXT(WEEKDAY(DATE(CalendarYear,7,12),1),"aaa")</f>
        <v>Tue</v>
      </c>
      <c r="N3" s="29" t="str">
        <f>TEXT(WEEKDAY(DATE(CalendarYear,7,13),1),"aaa")</f>
        <v>Wed</v>
      </c>
      <c r="O3" s="29" t="str">
        <f>TEXT(WEEKDAY(DATE(CalendarYear,7,14),1),"aaa")</f>
        <v>Thu</v>
      </c>
      <c r="P3" s="29" t="str">
        <f>TEXT(WEEKDAY(DATE(CalendarYear,7,15),1),"aaa")</f>
        <v>Fri</v>
      </c>
      <c r="Q3" s="29" t="str">
        <f>TEXT(WEEKDAY(DATE(CalendarYear,7,16),1),"aaa")</f>
        <v>Sat</v>
      </c>
      <c r="R3" s="29" t="str">
        <f>TEXT(WEEKDAY(DATE(CalendarYear,7,17),1),"aaa")</f>
        <v>Sun</v>
      </c>
      <c r="S3" s="29" t="str">
        <f>TEXT(WEEKDAY(DATE(CalendarYear,7,18),1),"aaa")</f>
        <v>Mon</v>
      </c>
      <c r="T3" s="29" t="str">
        <f>TEXT(WEEKDAY(DATE(CalendarYear,7,19),1),"aaa")</f>
        <v>Tue</v>
      </c>
      <c r="U3" s="29" t="str">
        <f>TEXT(WEEKDAY(DATE(CalendarYear,7,20),1),"aaa")</f>
        <v>Wed</v>
      </c>
      <c r="V3" s="29" t="str">
        <f>TEXT(WEEKDAY(DATE(CalendarYear,7,21),1),"aaa")</f>
        <v>Thu</v>
      </c>
      <c r="W3" s="29" t="str">
        <f>TEXT(WEEKDAY(DATE(CalendarYear,7,22),1),"aaa")</f>
        <v>Fri</v>
      </c>
      <c r="X3" s="29" t="str">
        <f>TEXT(WEEKDAY(DATE(CalendarYear,7,23),1),"aaa")</f>
        <v>Sat</v>
      </c>
      <c r="Y3" s="29" t="str">
        <f>TEXT(WEEKDAY(DATE(CalendarYear,7,24),1),"aaa")</f>
        <v>Sun</v>
      </c>
      <c r="Z3" s="29" t="str">
        <f>TEXT(WEEKDAY(DATE(CalendarYear,7,25),1),"aaa")</f>
        <v>Mon</v>
      </c>
      <c r="AA3" s="29" t="str">
        <f>TEXT(WEEKDAY(DATE(CalendarYear,7,26),1),"aaa")</f>
        <v>Tue</v>
      </c>
      <c r="AB3" s="29" t="str">
        <f>TEXT(WEEKDAY(DATE(CalendarYear,7,27),1),"aaa")</f>
        <v>Wed</v>
      </c>
      <c r="AC3" s="29" t="str">
        <f>TEXT(WEEKDAY(DATE(CalendarYear,7,28),1),"aaa")</f>
        <v>Thu</v>
      </c>
      <c r="AD3" s="29" t="str">
        <f>TEXT(WEEKDAY(DATE(CalendarYear,7,29),1),"aaa")</f>
        <v>Fri</v>
      </c>
      <c r="AE3" s="29" t="str">
        <f>TEXT(WEEKDAY(DATE(CalendarYear,7,30),1),"aaa")</f>
        <v>Sat</v>
      </c>
      <c r="AF3" s="29" t="str">
        <f>TEXT(WEEKDAY(DATE(CalendarYear,7,31),1),"aaa")</f>
        <v>Sun</v>
      </c>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COUNTA(tblJuly[[#This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COUNTA(tblJuly[[#This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COUNTA(tblJuly[[#This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COUNTA(tblJuly[[#This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COUNTA(tblJuly[[#This Row],[1]:[29]])</f>
        <v>0</v>
      </c>
    </row>
    <row r="10" spans="1:33" ht="15" customHeight="1">
      <c r="A10" s="39" t="str">
        <f>MonthName&amp;" Total"</f>
        <v>July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5">
      <dataBar minLength="0" maxLength="100">
        <cfvo type="min"/>
        <cfvo type="formula" val="DATEDIF(DATE(CalendarYear,2,1),DATE(CalendarYear,3,1),&quot;d&quot;)"/>
        <color theme="2" tint="-0.24997000396251678"/>
      </dataBar>
      <extLst>
        <ext xmlns:x14="http://schemas.microsoft.com/office/spreadsheetml/2009/9/main" uri="{B025F937-C7B1-47D3-B67F-A62EFF666E3E}">
          <x14:id>{15FE6D65-ECEC-46F2-A3C1-0385AFBC7710}</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15FE6D65-ECEC-46F2-A3C1-0385AFBC7710}">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799728393555"/>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58</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2016</v>
      </c>
    </row>
    <row r="3" spans="1:33" ht="15.75" customHeight="1">
      <c r="A3" s="49"/>
      <c r="B3" s="28" t="str">
        <f>TEXT(WEEKDAY(DATE(CalendarYear,8,1),1),"aaa")</f>
        <v>Mon</v>
      </c>
      <c r="C3" s="29" t="str">
        <f>TEXT(WEEKDAY(DATE(CalendarYear,8,2),1),"aaa")</f>
        <v>Tue</v>
      </c>
      <c r="D3" s="29" t="str">
        <f>TEXT(WEEKDAY(DATE(CalendarYear,8,3),1),"aaa")</f>
        <v>Wed</v>
      </c>
      <c r="E3" s="29" t="str">
        <f>TEXT(WEEKDAY(DATE(CalendarYear,8,4),1),"aaa")</f>
        <v>Thu</v>
      </c>
      <c r="F3" s="29" t="str">
        <f>TEXT(WEEKDAY(DATE(CalendarYear,8,5),1),"aaa")</f>
        <v>Fri</v>
      </c>
      <c r="G3" s="29" t="str">
        <f>TEXT(WEEKDAY(DATE(CalendarYear,8,6),1),"aaa")</f>
        <v>Sat</v>
      </c>
      <c r="H3" s="29" t="str">
        <f>TEXT(WEEKDAY(DATE(CalendarYear,8,7),1),"aaa")</f>
        <v>Sun</v>
      </c>
      <c r="I3" s="29" t="str">
        <f>TEXT(WEEKDAY(DATE(CalendarYear,8,8),1),"aaa")</f>
        <v>Mon</v>
      </c>
      <c r="J3" s="29" t="str">
        <f>TEXT(WEEKDAY(DATE(CalendarYear,8,9),1),"aaa")</f>
        <v>Tue</v>
      </c>
      <c r="K3" s="29" t="str">
        <f>TEXT(WEEKDAY(DATE(CalendarYear,8,10),1),"aaa")</f>
        <v>Wed</v>
      </c>
      <c r="L3" s="29" t="str">
        <f>TEXT(WEEKDAY(DATE(CalendarYear,8,11),1),"aaa")</f>
        <v>Thu</v>
      </c>
      <c r="M3" s="29" t="str">
        <f>TEXT(WEEKDAY(DATE(CalendarYear,8,12),1),"aaa")</f>
        <v>Fri</v>
      </c>
      <c r="N3" s="29" t="str">
        <f>TEXT(WEEKDAY(DATE(CalendarYear,8,13),1),"aaa")</f>
        <v>Sat</v>
      </c>
      <c r="O3" s="29" t="str">
        <f>TEXT(WEEKDAY(DATE(CalendarYear,8,14),1),"aaa")</f>
        <v>Sun</v>
      </c>
      <c r="P3" s="29" t="str">
        <f>TEXT(WEEKDAY(DATE(CalendarYear,8,15),1),"aaa")</f>
        <v>Mon</v>
      </c>
      <c r="Q3" s="29" t="str">
        <f>TEXT(WEEKDAY(DATE(CalendarYear,8,16),1),"aaa")</f>
        <v>Tue</v>
      </c>
      <c r="R3" s="29" t="str">
        <f>TEXT(WEEKDAY(DATE(CalendarYear,8,17),1),"aaa")</f>
        <v>Wed</v>
      </c>
      <c r="S3" s="29" t="str">
        <f>TEXT(WEEKDAY(DATE(CalendarYear,8,18),1),"aaa")</f>
        <v>Thu</v>
      </c>
      <c r="T3" s="29" t="str">
        <f>TEXT(WEEKDAY(DATE(CalendarYear,8,19),1),"aaa")</f>
        <v>Fri</v>
      </c>
      <c r="U3" s="29" t="str">
        <f>TEXT(WEEKDAY(DATE(CalendarYear,8,20),1),"aaa")</f>
        <v>Sat</v>
      </c>
      <c r="V3" s="29" t="str">
        <f>TEXT(WEEKDAY(DATE(CalendarYear,8,21),1),"aaa")</f>
        <v>Sun</v>
      </c>
      <c r="W3" s="29" t="str">
        <f>TEXT(WEEKDAY(DATE(CalendarYear,8,22),1),"aaa")</f>
        <v>Mon</v>
      </c>
      <c r="X3" s="29" t="str">
        <f>TEXT(WEEKDAY(DATE(CalendarYear,8,23),1),"aaa")</f>
        <v>Tue</v>
      </c>
      <c r="Y3" s="29" t="str">
        <f>TEXT(WEEKDAY(DATE(CalendarYear,8,24),1),"aaa")</f>
        <v>Wed</v>
      </c>
      <c r="Z3" s="29" t="str">
        <f>TEXT(WEEKDAY(DATE(CalendarYear,8,25),1),"aaa")</f>
        <v>Thu</v>
      </c>
      <c r="AA3" s="29" t="str">
        <f>TEXT(WEEKDAY(DATE(CalendarYear,8,26),1),"aaa")</f>
        <v>Fri</v>
      </c>
      <c r="AB3" s="29" t="str">
        <f>TEXT(WEEKDAY(DATE(CalendarYear,8,27),1),"aaa")</f>
        <v>Sat</v>
      </c>
      <c r="AC3" s="29" t="str">
        <f>TEXT(WEEKDAY(DATE(CalendarYear,8,28),1),"aaa")</f>
        <v>Sun</v>
      </c>
      <c r="AD3" s="29" t="str">
        <f>TEXT(WEEKDAY(DATE(CalendarYear,8,29),1),"aaa")</f>
        <v>Mon</v>
      </c>
      <c r="AE3" s="29" t="str">
        <f>TEXT(WEEKDAY(DATE(CalendarYear,8,30),1),"aaa")</f>
        <v>Tue</v>
      </c>
      <c r="AF3" s="29" t="str">
        <f>TEXT(WEEKDAY(DATE(CalendarYear,8,31),1),"aaa")</f>
        <v>Wed</v>
      </c>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COUNTA(tblAugust[[#This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COUNTA(tblAugust[[#This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COUNTA(tblAugust[[#This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COUNTA(tblAugust[[#This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COUNTA(tblAugust[[#This Row],[1]:[29]])</f>
        <v>0</v>
      </c>
    </row>
    <row r="10" spans="1:33" ht="15" customHeight="1">
      <c r="A10" s="39" t="str">
        <f>MonthName&amp;" Total"</f>
        <v>August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6">
      <dataBar minLength="0" maxLength="100">
        <cfvo type="min"/>
        <cfvo type="formula" val="DATEDIF(DATE(CalendarYear,2,1),DATE(CalendarYear,3,1),&quot;d&quot;)"/>
        <color theme="2" tint="-0.24997000396251678"/>
      </dataBar>
      <extLst>
        <ext xmlns:x14="http://schemas.microsoft.com/office/spreadsheetml/2009/9/main" uri="{B025F937-C7B1-47D3-B67F-A62EFF666E3E}">
          <x14:id>{FC085EDD-0205-4B5F-B398-CECC5AA8DBEE}</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FC085EDD-0205-4B5F-B398-CECC5AA8DBEE}">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699890613556"/>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59</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2016</v>
      </c>
    </row>
    <row r="3" spans="1:33" ht="15.75" customHeight="1">
      <c r="A3" s="49"/>
      <c r="B3" s="28" t="str">
        <f>TEXT(WEEKDAY(DATE(CalendarYear,9,1),1),"aaa")</f>
        <v>Thu</v>
      </c>
      <c r="C3" s="29" t="str">
        <f>TEXT(WEEKDAY(DATE(CalendarYear,9,2),1),"aaa")</f>
        <v>Fri</v>
      </c>
      <c r="D3" s="29" t="str">
        <f>TEXT(WEEKDAY(DATE(CalendarYear,9,3),1),"aaa")</f>
        <v>Sat</v>
      </c>
      <c r="E3" s="29" t="str">
        <f>TEXT(WEEKDAY(DATE(CalendarYear,9,4),1),"aaa")</f>
        <v>Sun</v>
      </c>
      <c r="F3" s="29" t="str">
        <f>TEXT(WEEKDAY(DATE(CalendarYear,9,5),1),"aaa")</f>
        <v>Mon</v>
      </c>
      <c r="G3" s="29" t="str">
        <f>TEXT(WEEKDAY(DATE(CalendarYear,9,6),1),"aaa")</f>
        <v>Tue</v>
      </c>
      <c r="H3" s="29" t="str">
        <f>TEXT(WEEKDAY(DATE(CalendarYear,9,7),1),"aaa")</f>
        <v>Wed</v>
      </c>
      <c r="I3" s="29" t="str">
        <f>TEXT(WEEKDAY(DATE(CalendarYear,9,8),1),"aaa")</f>
        <v>Thu</v>
      </c>
      <c r="J3" s="29" t="str">
        <f>TEXT(WEEKDAY(DATE(CalendarYear,9,9),1),"aaa")</f>
        <v>Fri</v>
      </c>
      <c r="K3" s="29" t="str">
        <f>TEXT(WEEKDAY(DATE(CalendarYear,9,10),1),"aaa")</f>
        <v>Sat</v>
      </c>
      <c r="L3" s="29" t="str">
        <f>TEXT(WEEKDAY(DATE(CalendarYear,9,11),1),"aaa")</f>
        <v>Sun</v>
      </c>
      <c r="M3" s="29" t="str">
        <f>TEXT(WEEKDAY(DATE(CalendarYear,9,12),1),"aaa")</f>
        <v>Mon</v>
      </c>
      <c r="N3" s="29" t="str">
        <f>TEXT(WEEKDAY(DATE(CalendarYear,9,13),1),"aaa")</f>
        <v>Tue</v>
      </c>
      <c r="O3" s="29" t="str">
        <f>TEXT(WEEKDAY(DATE(CalendarYear,9,14),1),"aaa")</f>
        <v>Wed</v>
      </c>
      <c r="P3" s="29" t="str">
        <f>TEXT(WEEKDAY(DATE(CalendarYear,9,15),1),"aaa")</f>
        <v>Thu</v>
      </c>
      <c r="Q3" s="29" t="str">
        <f>TEXT(WEEKDAY(DATE(CalendarYear,9,16),1),"aaa")</f>
        <v>Fri</v>
      </c>
      <c r="R3" s="29" t="str">
        <f>TEXT(WEEKDAY(DATE(CalendarYear,9,17),1),"aaa")</f>
        <v>Sat</v>
      </c>
      <c r="S3" s="29" t="str">
        <f>TEXT(WEEKDAY(DATE(CalendarYear,9,18),1),"aaa")</f>
        <v>Sun</v>
      </c>
      <c r="T3" s="29" t="str">
        <f>TEXT(WEEKDAY(DATE(CalendarYear,9,19),1),"aaa")</f>
        <v>Mon</v>
      </c>
      <c r="U3" s="29" t="str">
        <f>TEXT(WEEKDAY(DATE(CalendarYear,9,20),1),"aaa")</f>
        <v>Tue</v>
      </c>
      <c r="V3" s="29" t="str">
        <f>TEXT(WEEKDAY(DATE(CalendarYear,9,21),1),"aaa")</f>
        <v>Wed</v>
      </c>
      <c r="W3" s="29" t="str">
        <f>TEXT(WEEKDAY(DATE(CalendarYear,9,22),1),"aaa")</f>
        <v>Thu</v>
      </c>
      <c r="X3" s="29" t="str">
        <f>TEXT(WEEKDAY(DATE(CalendarYear,9,23),1),"aaa")</f>
        <v>Fri</v>
      </c>
      <c r="Y3" s="29" t="str">
        <f>TEXT(WEEKDAY(DATE(CalendarYear,9,24),1),"aaa")</f>
        <v>Sat</v>
      </c>
      <c r="Z3" s="29" t="str">
        <f>TEXT(WEEKDAY(DATE(CalendarYear,9,25),1),"aaa")</f>
        <v>Sun</v>
      </c>
      <c r="AA3" s="29" t="str">
        <f>TEXT(WEEKDAY(DATE(CalendarYear,9,26),1),"aaa")</f>
        <v>Mon</v>
      </c>
      <c r="AB3" s="29" t="str">
        <f>TEXT(WEEKDAY(DATE(CalendarYear,9,27),1),"aaa")</f>
        <v>Tue</v>
      </c>
      <c r="AC3" s="29" t="str">
        <f>TEXT(WEEKDAY(DATE(CalendarYear,9,28),1),"aaa")</f>
        <v>Wed</v>
      </c>
      <c r="AD3" s="29" t="str">
        <f>TEXT(WEEKDAY(DATE(CalendarYear,9,29),1),"aaa")</f>
        <v>Thu</v>
      </c>
      <c r="AE3" s="29" t="str">
        <f>TEXT(WEEKDAY(DATE(CalendarYear,9,30),1),"aaa")</f>
        <v>Fri</v>
      </c>
      <c r="AF3" s="29"/>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39</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COUNTA(tblSeptember[[#This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COUNTA(tblSeptember[[#This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COUNTA(tblSeptember[[#This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COUNTA(tblSeptember[[#This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COUNTA(tblSeptember[[#This Row],[1]:[29]])</f>
        <v>0</v>
      </c>
    </row>
    <row r="10" spans="1:33" ht="15" customHeight="1">
      <c r="A10" s="39" t="str">
        <f>MonthName&amp;" Total"</f>
        <v>September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7">
      <dataBar minLength="0" maxLength="100">
        <cfvo type="min"/>
        <cfvo type="formula" val="DATEDIF(DATE(CalendarYear,2,1),DATE(CalendarYear,3,1),&quot;d&quot;)"/>
        <color theme="2" tint="-0.24997000396251678"/>
      </dataBar>
      <extLst>
        <ext xmlns:x14="http://schemas.microsoft.com/office/spreadsheetml/2009/9/main" uri="{B025F937-C7B1-47D3-B67F-A62EFF666E3E}">
          <x14:id>{1477F465-23A5-4E7F-BDEC-11297175FB9A}</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1477F465-23A5-4E7F-BDEC-11297175FB9A}">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D2B7C6AD-4757-4354-B044-7DF1C9BC91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Anthony</cp:lastModifiedBy>
  <dcterms:created xsi:type="dcterms:W3CDTF">2014-01-16T23:59:29Z</dcterms:created>
  <dcterms:modified xsi:type="dcterms:W3CDTF">2016-02-24T22:41:55Z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TC039871679991</vt:lpwstr>
  </property>
</Properties>
</file>